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xr:revisionPtr revIDLastSave="0" documentId="8_{C91191BB-9FF6-47BA-B336-5AC57A053A9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01 - STAVEBNÍ ČÁST" sheetId="2" r:id="rId2"/>
    <sheet name="ZTI - ZDRAVOTNĚ TECHNICKÉ..." sheetId="3" r:id="rId3"/>
    <sheet name="EI - ELEKTROINSTALACE" sheetId="4" r:id="rId4"/>
    <sheet name="VZT - VZDUCHOTECHNIKA" sheetId="5" r:id="rId5"/>
    <sheet name="VRN - Vedlejší rozpočtové..." sheetId="6" r:id="rId6"/>
  </sheets>
  <definedNames>
    <definedName name="_xlnm._FilterDatabase" localSheetId="3" hidden="1">'EI - ELEKTROINSTALACE'!$C$117:$K$154</definedName>
    <definedName name="_xlnm._FilterDatabase" localSheetId="1" hidden="1">'SO01 - STAVEBNÍ ČÁST'!$C$130:$K$244</definedName>
    <definedName name="_xlnm._FilterDatabase" localSheetId="5" hidden="1">'VRN - Vedlejší rozpočtové...'!$C$116:$K$130</definedName>
    <definedName name="_xlnm._FilterDatabase" localSheetId="4" hidden="1">'VZT - VZDUCHOTECHNIKA'!$C$117:$K$124</definedName>
    <definedName name="_xlnm._FilterDatabase" localSheetId="2" hidden="1">'ZTI - ZDRAVOTNĚ TECHNICKÉ...'!$C$120:$K$198</definedName>
    <definedName name="_xlnm.Print_Titles" localSheetId="3">'EI - ELEKTROINSTALACE'!$117:$117</definedName>
    <definedName name="_xlnm.Print_Titles" localSheetId="0">'Rekapitulace stavby'!$92:$92</definedName>
    <definedName name="_xlnm.Print_Titles" localSheetId="1">'SO01 - STAVEBNÍ ČÁST'!$130:$130</definedName>
    <definedName name="_xlnm.Print_Titles" localSheetId="5">'VRN - Vedlejší rozpočtové...'!$116:$116</definedName>
    <definedName name="_xlnm.Print_Titles" localSheetId="4">'VZT - VZDUCHOTECHNIKA'!$117:$117</definedName>
    <definedName name="_xlnm.Print_Titles" localSheetId="2">'ZTI - ZDRAVOTNĚ TECHNICKÉ...'!$120:$120</definedName>
    <definedName name="_xlnm.Print_Area" localSheetId="3">'EI - ELEKTROINSTALACE'!$C$4:$J$39,'EI - ELEKTROINSTALACE'!$C$50:$J$76,'EI - ELEKTROINSTALACE'!$C$82:$J$99,'EI - ELEKTROINSTALACE'!$C$105:$K$154</definedName>
    <definedName name="_xlnm.Print_Area" localSheetId="0">'Rekapitulace stavby'!$D$4:$AO$76,'Rekapitulace stavby'!$C$82:$AQ$100</definedName>
    <definedName name="_xlnm.Print_Area" localSheetId="1">'SO01 - STAVEBNÍ ČÁST'!$C$4:$J$39,'SO01 - STAVEBNÍ ČÁST'!$C$50:$J$76,'SO01 - STAVEBNÍ ČÁST'!$C$82:$J$112,'SO01 - STAVEBNÍ ČÁST'!$C$118:$K$244</definedName>
    <definedName name="_xlnm.Print_Area" localSheetId="5">'VRN - Vedlejší rozpočtové...'!$C$4:$J$39,'VRN - Vedlejší rozpočtové...'!$C$50:$J$76,'VRN - Vedlejší rozpočtové...'!$C$82:$J$98,'VRN - Vedlejší rozpočtové...'!$C$104:$K$130</definedName>
    <definedName name="_xlnm.Print_Area" localSheetId="4">'VZT - VZDUCHOTECHNIKA'!$C$4:$J$39,'VZT - VZDUCHOTECHNIKA'!$C$50:$J$76,'VZT - VZDUCHOTECHNIKA'!$C$82:$J$99,'VZT - VZDUCHOTECHNIKA'!$C$105:$K$124</definedName>
    <definedName name="_xlnm.Print_Area" localSheetId="2">'ZTI - ZDRAVOTNĚ TECHNICKÉ...'!$C$4:$J$39,'ZTI - ZDRAVOTNĚ TECHNICKÉ...'!$C$50:$J$76,'ZTI - ZDRAVOTNĚ TECHNICKÉ...'!$C$82:$J$102,'ZTI - ZDRAVOTNĚ TECHNICKÉ...'!$C$108:$K$198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6" l="1"/>
  <c r="J36" i="6"/>
  <c r="AY99" i="1" s="1"/>
  <c r="J35" i="6"/>
  <c r="AX99" i="1" s="1"/>
  <c r="BI129" i="6"/>
  <c r="BH129" i="6"/>
  <c r="BG129" i="6"/>
  <c r="BF129" i="6"/>
  <c r="T129" i="6"/>
  <c r="R129" i="6"/>
  <c r="P129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J113" i="6"/>
  <c r="F113" i="6"/>
  <c r="F111" i="6"/>
  <c r="E109" i="6"/>
  <c r="J91" i="6"/>
  <c r="F91" i="6"/>
  <c r="F89" i="6"/>
  <c r="E87" i="6"/>
  <c r="J24" i="6"/>
  <c r="E24" i="6"/>
  <c r="J92" i="6" s="1"/>
  <c r="J23" i="6"/>
  <c r="J18" i="6"/>
  <c r="E18" i="6"/>
  <c r="F114" i="6" s="1"/>
  <c r="J17" i="6"/>
  <c r="J12" i="6"/>
  <c r="J111" i="6" s="1"/>
  <c r="E7" i="6"/>
  <c r="E107" i="6" s="1"/>
  <c r="J37" i="5"/>
  <c r="J36" i="5"/>
  <c r="AY98" i="1" s="1"/>
  <c r="J35" i="5"/>
  <c r="AX98" i="1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J114" i="5"/>
  <c r="F114" i="5"/>
  <c r="F112" i="5"/>
  <c r="E110" i="5"/>
  <c r="J91" i="5"/>
  <c r="F91" i="5"/>
  <c r="F89" i="5"/>
  <c r="E87" i="5"/>
  <c r="J24" i="5"/>
  <c r="E24" i="5"/>
  <c r="J115" i="5" s="1"/>
  <c r="J23" i="5"/>
  <c r="J18" i="5"/>
  <c r="E18" i="5"/>
  <c r="F115" i="5" s="1"/>
  <c r="J17" i="5"/>
  <c r="J12" i="5"/>
  <c r="J89" i="5" s="1"/>
  <c r="E7" i="5"/>
  <c r="E108" i="5"/>
  <c r="J37" i="4"/>
  <c r="J36" i="4"/>
  <c r="AY97" i="1" s="1"/>
  <c r="J35" i="4"/>
  <c r="AX97" i="1" s="1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J114" i="4"/>
  <c r="F114" i="4"/>
  <c r="F112" i="4"/>
  <c r="E110" i="4"/>
  <c r="J91" i="4"/>
  <c r="F91" i="4"/>
  <c r="F89" i="4"/>
  <c r="E87" i="4"/>
  <c r="J24" i="4"/>
  <c r="E24" i="4"/>
  <c r="J92" i="4" s="1"/>
  <c r="J23" i="4"/>
  <c r="J18" i="4"/>
  <c r="E18" i="4"/>
  <c r="F115" i="4" s="1"/>
  <c r="J17" i="4"/>
  <c r="J12" i="4"/>
  <c r="J112" i="4" s="1"/>
  <c r="E7" i="4"/>
  <c r="E85" i="4"/>
  <c r="J37" i="3"/>
  <c r="J36" i="3"/>
  <c r="AY96" i="1"/>
  <c r="J35" i="3"/>
  <c r="AX96" i="1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F117" i="3"/>
  <c r="F115" i="3"/>
  <c r="E113" i="3"/>
  <c r="J91" i="3"/>
  <c r="F91" i="3"/>
  <c r="F89" i="3"/>
  <c r="E87" i="3"/>
  <c r="J24" i="3"/>
  <c r="E24" i="3"/>
  <c r="J118" i="3"/>
  <c r="J23" i="3"/>
  <c r="J18" i="3"/>
  <c r="E18" i="3"/>
  <c r="F118" i="3"/>
  <c r="J17" i="3"/>
  <c r="J12" i="3"/>
  <c r="J115" i="3"/>
  <c r="E7" i="3"/>
  <c r="E111" i="3" s="1"/>
  <c r="J37" i="2"/>
  <c r="J36" i="2"/>
  <c r="AY95" i="1"/>
  <c r="J35" i="2"/>
  <c r="AX95" i="1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T186" i="2" s="1"/>
  <c r="R187" i="2"/>
  <c r="R186" i="2" s="1"/>
  <c r="P187" i="2"/>
  <c r="P186" i="2" s="1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J127" i="2"/>
  <c r="F127" i="2"/>
  <c r="F125" i="2"/>
  <c r="E123" i="2"/>
  <c r="J91" i="2"/>
  <c r="F91" i="2"/>
  <c r="F89" i="2"/>
  <c r="E87" i="2"/>
  <c r="J24" i="2"/>
  <c r="E24" i="2"/>
  <c r="J128" i="2" s="1"/>
  <c r="J23" i="2"/>
  <c r="J18" i="2"/>
  <c r="E18" i="2"/>
  <c r="F92" i="2" s="1"/>
  <c r="J17" i="2"/>
  <c r="J12" i="2"/>
  <c r="J125" i="2"/>
  <c r="E7" i="2"/>
  <c r="E121" i="2" s="1"/>
  <c r="L90" i="1"/>
  <c r="AM90" i="1"/>
  <c r="AM89" i="1"/>
  <c r="L89" i="1"/>
  <c r="AM87" i="1"/>
  <c r="L87" i="1"/>
  <c r="L85" i="1"/>
  <c r="L84" i="1"/>
  <c r="BK238" i="2"/>
  <c r="J230" i="2"/>
  <c r="J228" i="2"/>
  <c r="BK219" i="2"/>
  <c r="BK216" i="2"/>
  <c r="J212" i="2"/>
  <c r="BK205" i="2"/>
  <c r="J201" i="2"/>
  <c r="BK197" i="2"/>
  <c r="BK194" i="2"/>
  <c r="J187" i="2"/>
  <c r="J184" i="2"/>
  <c r="J178" i="2"/>
  <c r="J164" i="2"/>
  <c r="J155" i="2"/>
  <c r="J143" i="2"/>
  <c r="J138" i="2"/>
  <c r="AS94" i="1"/>
  <c r="J236" i="2"/>
  <c r="BK233" i="2"/>
  <c r="BK231" i="2"/>
  <c r="BK227" i="2"/>
  <c r="J225" i="2"/>
  <c r="BK222" i="2"/>
  <c r="J220" i="2"/>
  <c r="BK211" i="2"/>
  <c r="BK206" i="2"/>
  <c r="BK196" i="2"/>
  <c r="J194" i="2"/>
  <c r="J192" i="2"/>
  <c r="BK184" i="2"/>
  <c r="J181" i="2"/>
  <c r="BK177" i="2"/>
  <c r="BK176" i="2"/>
  <c r="J173" i="2"/>
  <c r="BK168" i="2"/>
  <c r="BK157" i="2"/>
  <c r="BK154" i="2"/>
  <c r="J149" i="2"/>
  <c r="BK143" i="2"/>
  <c r="BK134" i="2"/>
  <c r="BK236" i="2"/>
  <c r="J226" i="2"/>
  <c r="BK224" i="2"/>
  <c r="BK218" i="2"/>
  <c r="J216" i="2"/>
  <c r="BK210" i="2"/>
  <c r="J208" i="2"/>
  <c r="J205" i="2"/>
  <c r="BK202" i="2"/>
  <c r="BK199" i="2"/>
  <c r="J196" i="2"/>
  <c r="BK183" i="2"/>
  <c r="BK182" i="2"/>
  <c r="BK172" i="2"/>
  <c r="J169" i="2"/>
  <c r="J165" i="2"/>
  <c r="J159" i="2"/>
  <c r="J154" i="2"/>
  <c r="J151" i="2"/>
  <c r="J147" i="2"/>
  <c r="BK138" i="2"/>
  <c r="BK244" i="2"/>
  <c r="BK234" i="2"/>
  <c r="J232" i="2"/>
  <c r="BK230" i="2"/>
  <c r="BK225" i="2"/>
  <c r="J219" i="2"/>
  <c r="BK215" i="2"/>
  <c r="J211" i="2"/>
  <c r="BK192" i="2"/>
  <c r="J185" i="2"/>
  <c r="J174" i="2"/>
  <c r="J172" i="2"/>
  <c r="BK166" i="2"/>
  <c r="BK164" i="2"/>
  <c r="BK159" i="2"/>
  <c r="BK155" i="2"/>
  <c r="BK145" i="2"/>
  <c r="J139" i="2"/>
  <c r="J135" i="2"/>
  <c r="BK196" i="3"/>
  <c r="BK194" i="3"/>
  <c r="J191" i="3"/>
  <c r="BK188" i="3"/>
  <c r="J186" i="3"/>
  <c r="BK182" i="3"/>
  <c r="J179" i="3"/>
  <c r="J176" i="3"/>
  <c r="J174" i="3"/>
  <c r="BK166" i="3"/>
  <c r="BK164" i="3"/>
  <c r="BK162" i="3"/>
  <c r="J160" i="3"/>
  <c r="BK156" i="3"/>
  <c r="BK149" i="3"/>
  <c r="BK145" i="3"/>
  <c r="BK139" i="3"/>
  <c r="BK137" i="3"/>
  <c r="BK134" i="3"/>
  <c r="J132" i="3"/>
  <c r="BK128" i="3"/>
  <c r="J126" i="3"/>
  <c r="BK198" i="3"/>
  <c r="J195" i="3"/>
  <c r="J192" i="3"/>
  <c r="J187" i="3"/>
  <c r="J182" i="3"/>
  <c r="BK178" i="3"/>
  <c r="BK176" i="3"/>
  <c r="J173" i="3"/>
  <c r="J171" i="3"/>
  <c r="J169" i="3"/>
  <c r="J167" i="3"/>
  <c r="BK163" i="3"/>
  <c r="BK161" i="3"/>
  <c r="BK158" i="3"/>
  <c r="BK157" i="3"/>
  <c r="J152" i="3"/>
  <c r="J149" i="3"/>
  <c r="BK147" i="3"/>
  <c r="BK144" i="3"/>
  <c r="BK141" i="3"/>
  <c r="BK132" i="3"/>
  <c r="J129" i="3"/>
  <c r="BK127" i="3"/>
  <c r="J125" i="3"/>
  <c r="J123" i="3"/>
  <c r="BK197" i="3"/>
  <c r="J194" i="3"/>
  <c r="BK191" i="3"/>
  <c r="BK189" i="3"/>
  <c r="BK186" i="3"/>
  <c r="J184" i="3"/>
  <c r="BK177" i="3"/>
  <c r="BK173" i="3"/>
  <c r="BK171" i="3"/>
  <c r="BK169" i="3"/>
  <c r="J164" i="3"/>
  <c r="J158" i="3"/>
  <c r="J156" i="3"/>
  <c r="BK151" i="3"/>
  <c r="J148" i="3"/>
  <c r="J145" i="3"/>
  <c r="J143" i="3"/>
  <c r="J141" i="3"/>
  <c r="BK138" i="3"/>
  <c r="BK136" i="3"/>
  <c r="BK133" i="3"/>
  <c r="BK125" i="3"/>
  <c r="BK153" i="4"/>
  <c r="J151" i="4"/>
  <c r="J149" i="4"/>
  <c r="J147" i="4"/>
  <c r="BK145" i="4"/>
  <c r="J143" i="4"/>
  <c r="BK141" i="4"/>
  <c r="BK139" i="4"/>
  <c r="BK137" i="4"/>
  <c r="BK135" i="4"/>
  <c r="BK133" i="4"/>
  <c r="J131" i="4"/>
  <c r="J129" i="4"/>
  <c r="BK127" i="4"/>
  <c r="BK125" i="4"/>
  <c r="BK123" i="4"/>
  <c r="J121" i="4"/>
  <c r="J153" i="4"/>
  <c r="BK151" i="4"/>
  <c r="BK149" i="4"/>
  <c r="BK147" i="4"/>
  <c r="J145" i="4"/>
  <c r="BK143" i="4"/>
  <c r="J141" i="4"/>
  <c r="J139" i="4"/>
  <c r="J137" i="4"/>
  <c r="J135" i="4"/>
  <c r="J133" i="4"/>
  <c r="BK131" i="4"/>
  <c r="BK128" i="4"/>
  <c r="BK126" i="4"/>
  <c r="J125" i="4"/>
  <c r="J123" i="4"/>
  <c r="BK121" i="4"/>
  <c r="J123" i="5"/>
  <c r="J121" i="5"/>
  <c r="BK123" i="5"/>
  <c r="BK121" i="5"/>
  <c r="BK129" i="6"/>
  <c r="J125" i="6"/>
  <c r="J123" i="6"/>
  <c r="BK119" i="6"/>
  <c r="J127" i="6"/>
  <c r="BK123" i="6"/>
  <c r="J119" i="6"/>
  <c r="J238" i="2"/>
  <c r="BK237" i="2"/>
  <c r="BK229" i="2"/>
  <c r="BK220" i="2"/>
  <c r="J218" i="2"/>
  <c r="J215" i="2"/>
  <c r="BK209" i="2"/>
  <c r="J202" i="2"/>
  <c r="J199" i="2"/>
  <c r="BK195" i="2"/>
  <c r="J193" i="2"/>
  <c r="BK185" i="2"/>
  <c r="BK181" i="2"/>
  <c r="J177" i="2"/>
  <c r="J158" i="2"/>
  <c r="J145" i="2"/>
  <c r="BK139" i="2"/>
  <c r="BK135" i="2"/>
  <c r="J244" i="2"/>
  <c r="BK243" i="2"/>
  <c r="J243" i="2"/>
  <c r="BK240" i="2"/>
  <c r="J240" i="2"/>
  <c r="J239" i="2"/>
  <c r="J234" i="2"/>
  <c r="BK232" i="2"/>
  <c r="BK228" i="2"/>
  <c r="BK226" i="2"/>
  <c r="J224" i="2"/>
  <c r="J221" i="2"/>
  <c r="BK212" i="2"/>
  <c r="BK208" i="2"/>
  <c r="BK204" i="2"/>
  <c r="J195" i="2"/>
  <c r="BK193" i="2"/>
  <c r="J190" i="2"/>
  <c r="J183" i="2"/>
  <c r="BK178" i="2"/>
  <c r="BK174" i="2"/>
  <c r="BK169" i="2"/>
  <c r="J166" i="2"/>
  <c r="J156" i="2"/>
  <c r="BK153" i="2"/>
  <c r="BK151" i="2"/>
  <c r="J141" i="2"/>
  <c r="BK140" i="2"/>
  <c r="J237" i="2"/>
  <c r="J227" i="2"/>
  <c r="BK221" i="2"/>
  <c r="BK217" i="2"/>
  <c r="BK213" i="2"/>
  <c r="J209" i="2"/>
  <c r="J206" i="2"/>
  <c r="J204" i="2"/>
  <c r="BK201" i="2"/>
  <c r="J197" i="2"/>
  <c r="BK187" i="2"/>
  <c r="J176" i="2"/>
  <c r="J171" i="2"/>
  <c r="J168" i="2"/>
  <c r="J161" i="2"/>
  <c r="BK158" i="2"/>
  <c r="J153" i="2"/>
  <c r="BK149" i="2"/>
  <c r="J140" i="2"/>
  <c r="BK137" i="2"/>
  <c r="BK239" i="2"/>
  <c r="J233" i="2"/>
  <c r="J231" i="2"/>
  <c r="J229" i="2"/>
  <c r="J222" i="2"/>
  <c r="J217" i="2"/>
  <c r="J213" i="2"/>
  <c r="J210" i="2"/>
  <c r="BK190" i="2"/>
  <c r="J182" i="2"/>
  <c r="BK173" i="2"/>
  <c r="BK171" i="2"/>
  <c r="BK165" i="2"/>
  <c r="BK161" i="2"/>
  <c r="J157" i="2"/>
  <c r="BK156" i="2"/>
  <c r="BK147" i="2"/>
  <c r="BK141" i="2"/>
  <c r="J137" i="2"/>
  <c r="J134" i="2"/>
  <c r="BK195" i="3"/>
  <c r="BK192" i="3"/>
  <c r="J190" i="3"/>
  <c r="BK187" i="3"/>
  <c r="BK184" i="3"/>
  <c r="J180" i="3"/>
  <c r="J178" i="3"/>
  <c r="BK175" i="3"/>
  <c r="J168" i="3"/>
  <c r="J165" i="3"/>
  <c r="J163" i="3"/>
  <c r="J161" i="3"/>
  <c r="J159" i="3"/>
  <c r="BK154" i="3"/>
  <c r="BK153" i="3"/>
  <c r="BK152" i="3"/>
  <c r="J151" i="3"/>
  <c r="J147" i="3"/>
  <c r="BK140" i="3"/>
  <c r="J138" i="3"/>
  <c r="J136" i="3"/>
  <c r="J133" i="3"/>
  <c r="BK130" i="3"/>
  <c r="J127" i="3"/>
  <c r="BK123" i="3"/>
  <c r="J197" i="3"/>
  <c r="BK193" i="3"/>
  <c r="J189" i="3"/>
  <c r="BK185" i="3"/>
  <c r="BK180" i="3"/>
  <c r="J177" i="3"/>
  <c r="J175" i="3"/>
  <c r="BK172" i="3"/>
  <c r="BK170" i="3"/>
  <c r="BK168" i="3"/>
  <c r="J166" i="3"/>
  <c r="BK165" i="3"/>
  <c r="J162" i="3"/>
  <c r="BK159" i="3"/>
  <c r="J154" i="3"/>
  <c r="BK150" i="3"/>
  <c r="BK148" i="3"/>
  <c r="BK146" i="3"/>
  <c r="BK143" i="3"/>
  <c r="BK142" i="3"/>
  <c r="J139" i="3"/>
  <c r="J130" i="3"/>
  <c r="J128" i="3"/>
  <c r="BK126" i="3"/>
  <c r="J124" i="3"/>
  <c r="J198" i="3"/>
  <c r="J196" i="3"/>
  <c r="J193" i="3"/>
  <c r="BK190" i="3"/>
  <c r="J188" i="3"/>
  <c r="J185" i="3"/>
  <c r="BK179" i="3"/>
  <c r="BK174" i="3"/>
  <c r="J172" i="3"/>
  <c r="J170" i="3"/>
  <c r="BK167" i="3"/>
  <c r="BK160" i="3"/>
  <c r="J157" i="3"/>
  <c r="J153" i="3"/>
  <c r="J150" i="3"/>
  <c r="J146" i="3"/>
  <c r="J144" i="3"/>
  <c r="J142" i="3"/>
  <c r="J140" i="3"/>
  <c r="J137" i="3"/>
  <c r="J134" i="3"/>
  <c r="BK129" i="3"/>
  <c r="BK124" i="3"/>
  <c r="J154" i="4"/>
  <c r="J152" i="4"/>
  <c r="BK150" i="4"/>
  <c r="BK148" i="4"/>
  <c r="J146" i="4"/>
  <c r="J144" i="4"/>
  <c r="BK142" i="4"/>
  <c r="BK140" i="4"/>
  <c r="BK138" i="4"/>
  <c r="J136" i="4"/>
  <c r="J134" i="4"/>
  <c r="J132" i="4"/>
  <c r="J130" i="4"/>
  <c r="J128" i="4"/>
  <c r="J126" i="4"/>
  <c r="J124" i="4"/>
  <c r="BK122" i="4"/>
  <c r="BK154" i="4"/>
  <c r="BK152" i="4"/>
  <c r="J150" i="4"/>
  <c r="J148" i="4"/>
  <c r="BK146" i="4"/>
  <c r="BK144" i="4"/>
  <c r="J142" i="4"/>
  <c r="J140" i="4"/>
  <c r="J138" i="4"/>
  <c r="BK136" i="4"/>
  <c r="BK134" i="4"/>
  <c r="BK132" i="4"/>
  <c r="BK130" i="4"/>
  <c r="BK129" i="4"/>
  <c r="J127" i="4"/>
  <c r="BK124" i="4"/>
  <c r="J122" i="4"/>
  <c r="J124" i="5"/>
  <c r="J122" i="5"/>
  <c r="BK124" i="5"/>
  <c r="BK122" i="5"/>
  <c r="BK127" i="6"/>
  <c r="BK121" i="6"/>
  <c r="J129" i="6"/>
  <c r="BK125" i="6"/>
  <c r="J121" i="6"/>
  <c r="P133" i="2" l="1"/>
  <c r="T133" i="2"/>
  <c r="P136" i="2"/>
  <c r="R136" i="2"/>
  <c r="BK163" i="2"/>
  <c r="J163" i="2"/>
  <c r="J100" i="2"/>
  <c r="R163" i="2"/>
  <c r="P180" i="2"/>
  <c r="T180" i="2"/>
  <c r="P189" i="2"/>
  <c r="T189" i="2"/>
  <c r="P198" i="2"/>
  <c r="T198" i="2"/>
  <c r="P203" i="2"/>
  <c r="T203" i="2"/>
  <c r="P207" i="2"/>
  <c r="T207" i="2"/>
  <c r="P214" i="2"/>
  <c r="T214" i="2"/>
  <c r="P223" i="2"/>
  <c r="R223" i="2"/>
  <c r="BK235" i="2"/>
  <c r="J235" i="2"/>
  <c r="J110" i="2" s="1"/>
  <c r="R235" i="2"/>
  <c r="BK242" i="2"/>
  <c r="J242" i="2"/>
  <c r="J111" i="2" s="1"/>
  <c r="R242" i="2"/>
  <c r="BK122" i="3"/>
  <c r="J122" i="3"/>
  <c r="J97" i="3" s="1"/>
  <c r="T122" i="3"/>
  <c r="P131" i="3"/>
  <c r="T131" i="3"/>
  <c r="P135" i="3"/>
  <c r="R135" i="3"/>
  <c r="BK155" i="3"/>
  <c r="J155" i="3"/>
  <c r="J100" i="3" s="1"/>
  <c r="R155" i="3"/>
  <c r="BK181" i="3"/>
  <c r="J181" i="3"/>
  <c r="J101" i="3" s="1"/>
  <c r="R181" i="3"/>
  <c r="BK120" i="4"/>
  <c r="J120" i="4"/>
  <c r="J98" i="4" s="1"/>
  <c r="T120" i="4"/>
  <c r="T119" i="4"/>
  <c r="T118" i="4"/>
  <c r="BK120" i="5"/>
  <c r="J120" i="5"/>
  <c r="J98" i="5"/>
  <c r="R120" i="5"/>
  <c r="R119" i="5" s="1"/>
  <c r="R118" i="5" s="1"/>
  <c r="BK133" i="2"/>
  <c r="J133" i="2"/>
  <c r="J98" i="2" s="1"/>
  <c r="R133" i="2"/>
  <c r="BK136" i="2"/>
  <c r="J136" i="2"/>
  <c r="J99" i="2" s="1"/>
  <c r="T136" i="2"/>
  <c r="P163" i="2"/>
  <c r="T163" i="2"/>
  <c r="BK180" i="2"/>
  <c r="J180" i="2"/>
  <c r="J101" i="2"/>
  <c r="R180" i="2"/>
  <c r="BK189" i="2"/>
  <c r="J189" i="2"/>
  <c r="J104" i="2"/>
  <c r="R189" i="2"/>
  <c r="BK198" i="2"/>
  <c r="J198" i="2"/>
  <c r="J105" i="2"/>
  <c r="R198" i="2"/>
  <c r="BK203" i="2"/>
  <c r="J203" i="2"/>
  <c r="J106" i="2"/>
  <c r="R203" i="2"/>
  <c r="BK207" i="2"/>
  <c r="J207" i="2"/>
  <c r="J107" i="2"/>
  <c r="R207" i="2"/>
  <c r="BK214" i="2"/>
  <c r="J214" i="2"/>
  <c r="J108" i="2"/>
  <c r="R214" i="2"/>
  <c r="BK223" i="2"/>
  <c r="J223" i="2"/>
  <c r="J109" i="2"/>
  <c r="T223" i="2"/>
  <c r="P235" i="2"/>
  <c r="T235" i="2"/>
  <c r="P242" i="2"/>
  <c r="T242" i="2"/>
  <c r="P122" i="3"/>
  <c r="R122" i="3"/>
  <c r="BK131" i="3"/>
  <c r="J131" i="3"/>
  <c r="J98" i="3" s="1"/>
  <c r="R131" i="3"/>
  <c r="BK135" i="3"/>
  <c r="J135" i="3"/>
  <c r="J99" i="3" s="1"/>
  <c r="T135" i="3"/>
  <c r="P155" i="3"/>
  <c r="T155" i="3"/>
  <c r="P181" i="3"/>
  <c r="T181" i="3"/>
  <c r="P120" i="4"/>
  <c r="P119" i="4"/>
  <c r="P118" i="4" s="1"/>
  <c r="AU97" i="1" s="1"/>
  <c r="R120" i="4"/>
  <c r="R119" i="4"/>
  <c r="R118" i="4" s="1"/>
  <c r="P120" i="5"/>
  <c r="P119" i="5"/>
  <c r="P118" i="5"/>
  <c r="AU98" i="1" s="1"/>
  <c r="T120" i="5"/>
  <c r="T119" i="5"/>
  <c r="T118" i="5"/>
  <c r="BK118" i="6"/>
  <c r="J118" i="6"/>
  <c r="J97" i="6"/>
  <c r="P118" i="6"/>
  <c r="P117" i="6" s="1"/>
  <c r="AU99" i="1" s="1"/>
  <c r="R118" i="6"/>
  <c r="R117" i="6"/>
  <c r="T118" i="6"/>
  <c r="T117" i="6"/>
  <c r="BK186" i="2"/>
  <c r="J186" i="2"/>
  <c r="J102" i="2" s="1"/>
  <c r="E85" i="6"/>
  <c r="F92" i="6"/>
  <c r="J114" i="6"/>
  <c r="BE121" i="6"/>
  <c r="BE123" i="6"/>
  <c r="J89" i="6"/>
  <c r="BE119" i="6"/>
  <c r="BE125" i="6"/>
  <c r="BE127" i="6"/>
  <c r="BE129" i="6"/>
  <c r="BK119" i="4"/>
  <c r="J119" i="4" s="1"/>
  <c r="J97" i="4" s="1"/>
  <c r="E85" i="5"/>
  <c r="J92" i="5"/>
  <c r="J112" i="5"/>
  <c r="BE121" i="5"/>
  <c r="F92" i="5"/>
  <c r="BE122" i="5"/>
  <c r="BE123" i="5"/>
  <c r="BE124" i="5"/>
  <c r="F92" i="4"/>
  <c r="E108" i="4"/>
  <c r="J115" i="4"/>
  <c r="BE123" i="4"/>
  <c r="BE125" i="4"/>
  <c r="BE128" i="4"/>
  <c r="BE129" i="4"/>
  <c r="BE130" i="4"/>
  <c r="BE131" i="4"/>
  <c r="BE133" i="4"/>
  <c r="BE135" i="4"/>
  <c r="BE137" i="4"/>
  <c r="BE142" i="4"/>
  <c r="BE143" i="4"/>
  <c r="BE145" i="4"/>
  <c r="BE148" i="4"/>
  <c r="BE150" i="4"/>
  <c r="BE151" i="4"/>
  <c r="BE153" i="4"/>
  <c r="BE154" i="4"/>
  <c r="J89" i="4"/>
  <c r="BE121" i="4"/>
  <c r="BE122" i="4"/>
  <c r="BE124" i="4"/>
  <c r="BE126" i="4"/>
  <c r="BE127" i="4"/>
  <c r="BE132" i="4"/>
  <c r="BE134" i="4"/>
  <c r="BE136" i="4"/>
  <c r="BE138" i="4"/>
  <c r="BE139" i="4"/>
  <c r="BE140" i="4"/>
  <c r="BE141" i="4"/>
  <c r="BE144" i="4"/>
  <c r="BE146" i="4"/>
  <c r="BE147" i="4"/>
  <c r="BE149" i="4"/>
  <c r="BE152" i="4"/>
  <c r="F92" i="3"/>
  <c r="BE123" i="3"/>
  <c r="BE127" i="3"/>
  <c r="BE128" i="3"/>
  <c r="BE146" i="3"/>
  <c r="BE150" i="3"/>
  <c r="BE159" i="3"/>
  <c r="BE162" i="3"/>
  <c r="BE164" i="3"/>
  <c r="BE168" i="3"/>
  <c r="BE170" i="3"/>
  <c r="BE172" i="3"/>
  <c r="BE176" i="3"/>
  <c r="BE178" i="3"/>
  <c r="BE179" i="3"/>
  <c r="BE188" i="3"/>
  <c r="BE192" i="3"/>
  <c r="BE195" i="3"/>
  <c r="E85" i="3"/>
  <c r="J89" i="3"/>
  <c r="J92" i="3"/>
  <c r="BE125" i="3"/>
  <c r="BE126" i="3"/>
  <c r="BE134" i="3"/>
  <c r="BE137" i="3"/>
  <c r="BE139" i="3"/>
  <c r="BE140" i="3"/>
  <c r="BE141" i="3"/>
  <c r="BE142" i="3"/>
  <c r="BE143" i="3"/>
  <c r="BE145" i="3"/>
  <c r="BE149" i="3"/>
  <c r="BE151" i="3"/>
  <c r="BE153" i="3"/>
  <c r="BE154" i="3"/>
  <c r="BE156" i="3"/>
  <c r="BE157" i="3"/>
  <c r="BE160" i="3"/>
  <c r="BE166" i="3"/>
  <c r="BE167" i="3"/>
  <c r="BE169" i="3"/>
  <c r="BE171" i="3"/>
  <c r="BE173" i="3"/>
  <c r="BE175" i="3"/>
  <c r="BE184" i="3"/>
  <c r="BE194" i="3"/>
  <c r="BE196" i="3"/>
  <c r="BE197" i="3"/>
  <c r="BE198" i="3"/>
  <c r="BE124" i="3"/>
  <c r="BE129" i="3"/>
  <c r="BE130" i="3"/>
  <c r="BE132" i="3"/>
  <c r="BE133" i="3"/>
  <c r="BE136" i="3"/>
  <c r="BE138" i="3"/>
  <c r="BE144" i="3"/>
  <c r="BE147" i="3"/>
  <c r="BE148" i="3"/>
  <c r="BE152" i="3"/>
  <c r="BE158" i="3"/>
  <c r="BE161" i="3"/>
  <c r="BE163" i="3"/>
  <c r="BE165" i="3"/>
  <c r="BE174" i="3"/>
  <c r="BE177" i="3"/>
  <c r="BE180" i="3"/>
  <c r="BE182" i="3"/>
  <c r="BE185" i="3"/>
  <c r="BE186" i="3"/>
  <c r="BE187" i="3"/>
  <c r="BE189" i="3"/>
  <c r="BE190" i="3"/>
  <c r="BE191" i="3"/>
  <c r="BE193" i="3"/>
  <c r="E85" i="2"/>
  <c r="J92" i="2"/>
  <c r="F128" i="2"/>
  <c r="BE151" i="2"/>
  <c r="BE153" i="2"/>
  <c r="BE168" i="2"/>
  <c r="BE176" i="2"/>
  <c r="BE178" i="2"/>
  <c r="BE181" i="2"/>
  <c r="BE182" i="2"/>
  <c r="BE183" i="2"/>
  <c r="BE185" i="2"/>
  <c r="BE193" i="2"/>
  <c r="BE194" i="2"/>
  <c r="BE195" i="2"/>
  <c r="BE196" i="2"/>
  <c r="BE197" i="2"/>
  <c r="BE201" i="2"/>
  <c r="BE202" i="2"/>
  <c r="BE204" i="2"/>
  <c r="BE206" i="2"/>
  <c r="BE211" i="2"/>
  <c r="BE217" i="2"/>
  <c r="BE221" i="2"/>
  <c r="BE231" i="2"/>
  <c r="BE234" i="2"/>
  <c r="BE238" i="2"/>
  <c r="BE244" i="2"/>
  <c r="J89" i="2"/>
  <c r="BE134" i="2"/>
  <c r="BE135" i="2"/>
  <c r="BE141" i="2"/>
  <c r="BE157" i="2"/>
  <c r="BE173" i="2"/>
  <c r="BE174" i="2"/>
  <c r="BE177" i="2"/>
  <c r="BE184" i="2"/>
  <c r="BE190" i="2"/>
  <c r="BE210" i="2"/>
  <c r="BE219" i="2"/>
  <c r="BE227" i="2"/>
  <c r="BE228" i="2"/>
  <c r="BE236" i="2"/>
  <c r="BE243" i="2"/>
  <c r="BE138" i="2"/>
  <c r="BE143" i="2"/>
  <c r="BE155" i="2"/>
  <c r="BE159" i="2"/>
  <c r="BE161" i="2"/>
  <c r="BE164" i="2"/>
  <c r="BE187" i="2"/>
  <c r="BE199" i="2"/>
  <c r="BE205" i="2"/>
  <c r="BE209" i="2"/>
  <c r="BE213" i="2"/>
  <c r="BE215" i="2"/>
  <c r="BE216" i="2"/>
  <c r="BE218" i="2"/>
  <c r="BE220" i="2"/>
  <c r="BE229" i="2"/>
  <c r="BE233" i="2"/>
  <c r="BE239" i="2"/>
  <c r="BE240" i="2"/>
  <c r="BE137" i="2"/>
  <c r="BE139" i="2"/>
  <c r="BE140" i="2"/>
  <c r="BE145" i="2"/>
  <c r="BE147" i="2"/>
  <c r="BE149" i="2"/>
  <c r="BE154" i="2"/>
  <c r="BE156" i="2"/>
  <c r="BE158" i="2"/>
  <c r="BE165" i="2"/>
  <c r="BE166" i="2"/>
  <c r="BE169" i="2"/>
  <c r="BE171" i="2"/>
  <c r="BE172" i="2"/>
  <c r="BE192" i="2"/>
  <c r="BE208" i="2"/>
  <c r="BE212" i="2"/>
  <c r="BE222" i="2"/>
  <c r="BE224" i="2"/>
  <c r="BE225" i="2"/>
  <c r="BE226" i="2"/>
  <c r="BE230" i="2"/>
  <c r="BE232" i="2"/>
  <c r="BE237" i="2"/>
  <c r="F35" i="2"/>
  <c r="BB95" i="1"/>
  <c r="F37" i="2"/>
  <c r="BD95" i="1" s="1"/>
  <c r="F35" i="3"/>
  <c r="BB96" i="1"/>
  <c r="F34" i="3"/>
  <c r="BA96" i="1" s="1"/>
  <c r="F37" i="3"/>
  <c r="BD96" i="1"/>
  <c r="F36" i="4"/>
  <c r="BC97" i="1" s="1"/>
  <c r="J34" i="4"/>
  <c r="AW97" i="1"/>
  <c r="J34" i="5"/>
  <c r="AW98" i="1" s="1"/>
  <c r="F35" i="5"/>
  <c r="BB98" i="1"/>
  <c r="J34" i="6"/>
  <c r="AW99" i="1" s="1"/>
  <c r="F37" i="6"/>
  <c r="BD99" i="1"/>
  <c r="F36" i="2"/>
  <c r="BC95" i="1" s="1"/>
  <c r="F34" i="2"/>
  <c r="BA95" i="1"/>
  <c r="J34" i="2"/>
  <c r="AW95" i="1" s="1"/>
  <c r="F36" i="3"/>
  <c r="BC96" i="1"/>
  <c r="J34" i="3"/>
  <c r="AW96" i="1" s="1"/>
  <c r="F35" i="4"/>
  <c r="BB97" i="1"/>
  <c r="F34" i="4"/>
  <c r="BA97" i="1" s="1"/>
  <c r="F37" i="4"/>
  <c r="BD97" i="1"/>
  <c r="F37" i="5"/>
  <c r="BD98" i="1" s="1"/>
  <c r="F34" i="5"/>
  <c r="BA98" i="1"/>
  <c r="F36" i="5"/>
  <c r="BC98" i="1" s="1"/>
  <c r="F35" i="6"/>
  <c r="BB99" i="1"/>
  <c r="F34" i="6"/>
  <c r="BA99" i="1" s="1"/>
  <c r="F36" i="6"/>
  <c r="BC99" i="1"/>
  <c r="P121" i="3" l="1"/>
  <c r="AU96" i="1" s="1"/>
  <c r="R188" i="2"/>
  <c r="R132" i="2"/>
  <c r="R131" i="2" s="1"/>
  <c r="T121" i="3"/>
  <c r="P188" i="2"/>
  <c r="T132" i="2"/>
  <c r="R121" i="3"/>
  <c r="T188" i="2"/>
  <c r="P132" i="2"/>
  <c r="BK132" i="2"/>
  <c r="J132" i="2" s="1"/>
  <c r="J97" i="2" s="1"/>
  <c r="BK188" i="2"/>
  <c r="J188" i="2"/>
  <c r="J103" i="2" s="1"/>
  <c r="BK121" i="3"/>
  <c r="J121" i="3"/>
  <c r="J96" i="3"/>
  <c r="BK119" i="5"/>
  <c r="J119" i="5" s="1"/>
  <c r="J97" i="5" s="1"/>
  <c r="BK117" i="6"/>
  <c r="J117" i="6" s="1"/>
  <c r="J96" i="6" s="1"/>
  <c r="BK118" i="4"/>
  <c r="J118" i="4"/>
  <c r="J96" i="4" s="1"/>
  <c r="F33" i="2"/>
  <c r="AZ95" i="1"/>
  <c r="J33" i="2"/>
  <c r="AV95" i="1" s="1"/>
  <c r="AT95" i="1" s="1"/>
  <c r="J33" i="3"/>
  <c r="AV96" i="1"/>
  <c r="AT96" i="1"/>
  <c r="F33" i="3"/>
  <c r="AZ96" i="1" s="1"/>
  <c r="J33" i="4"/>
  <c r="AV97" i="1"/>
  <c r="AT97" i="1"/>
  <c r="F33" i="4"/>
  <c r="AZ97" i="1"/>
  <c r="J33" i="5"/>
  <c r="AV98" i="1"/>
  <c r="AT98" i="1"/>
  <c r="J33" i="6"/>
  <c r="AV99" i="1"/>
  <c r="AT99" i="1"/>
  <c r="BA94" i="1"/>
  <c r="AW94" i="1" s="1"/>
  <c r="AK30" i="1" s="1"/>
  <c r="F33" i="6"/>
  <c r="AZ99" i="1"/>
  <c r="BB94" i="1"/>
  <c r="W31" i="1"/>
  <c r="F33" i="5"/>
  <c r="AZ98" i="1"/>
  <c r="BD94" i="1"/>
  <c r="W33" i="1"/>
  <c r="BC94" i="1"/>
  <c r="AY94" i="1"/>
  <c r="T131" i="2" l="1"/>
  <c r="P131" i="2"/>
  <c r="AU95" i="1"/>
  <c r="AU94" i="1" s="1"/>
  <c r="BK131" i="2"/>
  <c r="J131" i="2" s="1"/>
  <c r="J30" i="2" s="1"/>
  <c r="AG95" i="1" s="1"/>
  <c r="BK118" i="5"/>
  <c r="J118" i="5"/>
  <c r="J96" i="5"/>
  <c r="J30" i="6"/>
  <c r="AG99" i="1"/>
  <c r="J30" i="3"/>
  <c r="AG96" i="1"/>
  <c r="J30" i="4"/>
  <c r="AG97" i="1" s="1"/>
  <c r="W30" i="1"/>
  <c r="AZ94" i="1"/>
  <c r="AV94" i="1"/>
  <c r="AK29" i="1" s="1"/>
  <c r="W32" i="1"/>
  <c r="AX94" i="1"/>
  <c r="J39" i="6" l="1"/>
  <c r="J39" i="2"/>
  <c r="J39" i="3"/>
  <c r="J96" i="2"/>
  <c r="J39" i="4"/>
  <c r="AN97" i="1"/>
  <c r="AN95" i="1"/>
  <c r="AN96" i="1"/>
  <c r="AN99" i="1"/>
  <c r="J30" i="5"/>
  <c r="AG98" i="1"/>
  <c r="AG94" i="1" s="1"/>
  <c r="AT94" i="1"/>
  <c r="W29" i="1"/>
  <c r="AK26" i="1" l="1"/>
  <c r="AN94" i="1"/>
  <c r="J39" i="5"/>
  <c r="AN98" i="1"/>
  <c r="AK35" i="1"/>
</calcChain>
</file>

<file path=xl/sharedStrings.xml><?xml version="1.0" encoding="utf-8"?>
<sst xmlns="http://schemas.openxmlformats.org/spreadsheetml/2006/main" count="3949" uniqueCount="817">
  <si>
    <t>Export Komplet</t>
  </si>
  <si>
    <t/>
  </si>
  <si>
    <t>2.0</t>
  </si>
  <si>
    <t>ZAMOK</t>
  </si>
  <si>
    <t>False</t>
  </si>
  <si>
    <t>{65a26cc4-cb95-4a4a-9913-7d25e36b64c9}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</si>
  <si>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</si>
  <si>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</si>
  <si>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</si>
  <si>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</si>
  <si>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</si>
  <si>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</si>
  <si>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</si>
  <si>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</si>
  <si>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LSHK-1032025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</si>
  <si>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</si>
  <si>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</si>
  <si>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LSHK – stavební úpravy sociálního zařízení - budova č.247 na p.č.st.175</t>
  </si>
  <si>
    <t>KSO:</t>
  </si>
  <si>
    <t>CC-CZ:</t>
  </si>
  <si>
    <t>Místo:</t>
  </si>
  <si>
    <t xml:space="preserve">budova č.247 na p.č.st.175, obec:  Hradec Králové </t>
  </si>
  <si>
    <t>Datum:</t>
  </si>
  <si>
    <t>10. 3. 2025</t>
  </si>
  <si>
    <t>Zadavatel:</t>
  </si>
  <si>
    <t>IČ:</t>
  </si>
  <si>
    <t xml:space="preserve">Letecké služby Hradec Králové a.s., Piletická 151 </t>
  </si>
  <si>
    <t>DIČ:</t>
  </si>
  <si>
    <t>Uchazeč:</t>
  </si>
  <si>
    <t>Vyplň údaj</t>
  </si>
  <si>
    <t>Projektant:</t>
  </si>
  <si>
    <t>PPI servi s.r.o., Škroupova 631/6 500 02 HK</t>
  </si>
  <si>
    <t>True</t>
  </si>
  <si>
    <t>Zpracovatel:</t>
  </si>
  <si>
    <t xml:space="preserve"> </t>
  </si>
  <si>
    <t>Poznámka:</t>
  </si>
  <si>
    <t xml:space="preserve">Výkazy výměr (též Soupis prací a dodávek včetně nabídkového ocenění):_x000D_
Výkaz výměr je zpracován v souladu s vyhláškou. č.169/2016 Sb. celková množství u jednotlivých položek (kusy, metry) byla odměřena a sečtena ručně a digitálně z výkresů. Při vyplňování výkazu výměr je nutné respektovat dále uvedené pokyny:_x000D_
1) Při zpracování nabídky je nutné využít všech částí (dílů) projektu pro provádění stavby zák. č. 134/2016 Sb. (§92) a vyhlášky  č. 169/2016 Sb. (§2) , tj. technické zprávy, seznamu pozic, všech výkresů, tabulek a specifikací materiálů._x000D_
2) Součástí nabídkové ceny musí být veškeré náklady, aby cena byla konečná a zahrnovala celou dodávku a montáž._x000D_
3) Každá uchazečem vyplněná položka musí obsahovat veškeré technicky a logicky dovoditelné součásti dodávky a montáže (včetně údajů o podmínkách a úhradě licencí potřebných SW)._x000D_
4) Dodávky a montáže uvedené v nabídce musí být, včetně veškerého souvisejícího doplňkového, podružného a montážního materiálu, tak, aby celé zařízení bylo funkční a splňovalo všechny předpisy, které se na ně vztahují._x000D_
5) Označení výrobků konkrétním výrobcem v projektu pro provádění stavby vyjadřuje standard požadované kvality (zák. č. 134/2016 Sb, §182). Pokud uchazeč nabídne produkt od jiného výrobce je povinen dodržet standard a zároveň, přejímá odpovědnost za správnost náhrady – splnění všech parametrů a koordinaci se všemi navazujícími profesemi, eventuální nutnost úpravy projektu pro provádění stavby půjde k tíží uchazeče (vybraného dodavatele).,_x000D_
6) Uvedené jednotkové a celkové ceny jsou ceny včetně montáže._x000D_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</si>
  <si>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</si>
  <si>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</si>
  <si>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</si>
  <si>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</si>
  <si>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</si>
  <si>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</si>
  <si>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</si>
  <si>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</si>
  <si>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</si>
  <si>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</si>
  <si>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</si>
  <si>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</si>
  <si>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</si>
  <si>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</si>
  <si>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</si>
  <si>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</si>
  <si>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</si>
  <si>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</si>
  <si>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</si>
  <si>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</si>
  <si>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</si>
  <si>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</si>
  <si>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</si>
  <si>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</si>
  <si>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</si>
  <si>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</si>
  <si>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</si>
  <si>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</si>
  <si>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</si>
  <si>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</si>
  <si>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</si>
  <si>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</si>
  <si>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</si>
  <si>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</si>
  <si>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</si>
  <si>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</si>
  <si>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</si>
  <si>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</si>
  <si>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</si>
  <si>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</si>
  <si>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</si>
  <si>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</si>
  <si>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</si>
  <si>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</si>
  <si>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</si>
  <si>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</si>
  <si>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 ČÁST</t>
  </si>
  <si>
    <t>STA</t>
  </si>
  <si>
    <t>1</t>
  </si>
  <si>
    <t>{98e92844-fa15-487a-ab26-016807ccd028}</t>
  </si>
  <si>
    <t>2</t>
  </si>
  <si>
    <t>ZTI</t>
  </si>
  <si>
    <t>ZDRAVOTNĚ TECHNICKÉ INSTALACE</t>
  </si>
  <si>
    <t>{ad93643d-b413-466f-a6ae-cc8d1565eaee}</t>
  </si>
  <si>
    <t>EI</t>
  </si>
  <si>
    <t>ELEKTROINSTALACE</t>
  </si>
  <si>
    <t>{52d96e30-404c-4622-b782-bdcedcf6f8e7}</t>
  </si>
  <si>
    <t>VZT</t>
  </si>
  <si>
    <t>VZDUCHOTECHNIKA</t>
  </si>
  <si>
    <t>{9a9258ae-4391-4499-8acc-79f03034a332}</t>
  </si>
  <si>
    <t>VRN</t>
  </si>
  <si>
    <t>Vedlejší rozpočtové náklady</t>
  </si>
  <si>
    <t>{f3cc976e-5674-4be0-ad69-9459cc9cd186}</t>
  </si>
  <si>
    <t>KRYCÍ LIST SOUPISU PRACÍ</t>
  </si>
  <si>
    <t>Objekt:</t>
  </si>
  <si>
    <t>SO01 -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</si>
  <si>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</si>
  <si>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</si>
  <si>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</si>
  <si>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</si>
  <si>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</si>
  <si>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</si>
  <si>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</si>
  <si>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</si>
  <si>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</si>
  <si>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</si>
  <si>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</si>
  <si>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</si>
  <si>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</si>
  <si>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</si>
  <si>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</si>
  <si>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</si>
  <si>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</si>
  <si>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</si>
  <si>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</si>
  <si>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</si>
  <si>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</si>
  <si>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</si>
  <si>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</si>
  <si>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</si>
  <si>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</si>
  <si>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</si>
  <si>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</si>
  <si>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</si>
  <si>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</si>
  <si>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</si>
  <si>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</si>
  <si>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</si>
  <si>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</si>
  <si>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</si>
  <si>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</si>
  <si>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</si>
  <si>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</si>
  <si>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</si>
  <si>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</si>
  <si>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317142420</t>
  </si>
  <si>
    <t>Překlad nenosný pórobetonový š 100 mm v do 250 mm na tenkovrstvou maltu dl do 1000 mm</t>
  </si>
  <si>
    <t>kus</t>
  </si>
  <si>
    <t>CS ÚRS 2025 01</t>
  </si>
  <si>
    <t>4</t>
  </si>
  <si>
    <t>1437043379</t>
  </si>
  <si>
    <t>342272225</t>
  </si>
  <si>
    <t>Příčka z pórobetonových hladkých tvárnic na tenkovrstvou maltu tl 100 mm</t>
  </si>
  <si>
    <t>m2</t>
  </si>
  <si>
    <t>-466709689</t>
  </si>
  <si>
    <t>6</t>
  </si>
  <si>
    <t>Úpravy povrchů, podlahy a osazování výplní</t>
  </si>
  <si>
    <t>611131101</t>
  </si>
  <si>
    <t>Cementový postřik vnitřních stropů nanášený celoplošně ručně</t>
  </si>
  <si>
    <t>-1437077871</t>
  </si>
  <si>
    <t>611321141</t>
  </si>
  <si>
    <t>Vápenocementová omítka štuková dvouvrstvá vnitřních stropů rovných nanášená ručně</t>
  </si>
  <si>
    <t>912947910</t>
  </si>
  <si>
    <t>5</t>
  </si>
  <si>
    <t>612131101</t>
  </si>
  <si>
    <t>Cementový postřik vnitřních stěn nanášený celoplošně ručně</t>
  </si>
  <si>
    <t>1404696930</t>
  </si>
  <si>
    <t>612131111</t>
  </si>
  <si>
    <t>Polymercementový spojovací můstek vnitřních stěn nanášený ručně</t>
  </si>
  <si>
    <t>1487610118</t>
  </si>
  <si>
    <t>7</t>
  </si>
  <si>
    <t>612142001</t>
  </si>
  <si>
    <t>Potažení vnitřních stěn sklovláknitým pletivem vtlačeným do tenkovrstvé hmoty</t>
  </si>
  <si>
    <t>1124292655</t>
  </si>
  <si>
    <t>P</t>
  </si>
  <si>
    <t>Poznámka k položce:_x000D_
na nové příčky</t>
  </si>
  <si>
    <t>8</t>
  </si>
  <si>
    <t>612311131</t>
  </si>
  <si>
    <t>Potažení vnitřních stěn vápenným štukem tloušťky do 3 mm</t>
  </si>
  <si>
    <t>1844555410</t>
  </si>
  <si>
    <t xml:space="preserve">Poznámka k položce:_x000D_
nad obklady_x000D_
</t>
  </si>
  <si>
    <t>9</t>
  </si>
  <si>
    <t>612321121</t>
  </si>
  <si>
    <t>Vápenocementová omítka hladká jednovrstvá vnitřních stěn nanášená ručně</t>
  </si>
  <si>
    <t>-1088010338</t>
  </si>
  <si>
    <t>Poznámka k položce:_x000D_
stávající obvodové stěny</t>
  </si>
  <si>
    <t>10</t>
  </si>
  <si>
    <t>612325102</t>
  </si>
  <si>
    <t>Vápenocementová hrubá omítka rýh ve stěnách šířky do 300 mm</t>
  </si>
  <si>
    <t>-316151427</t>
  </si>
  <si>
    <t xml:space="preserve">Poznámka k položce:_x000D_
po rozvodech profesí_x000D_
</t>
  </si>
  <si>
    <t>11</t>
  </si>
  <si>
    <t>631311115</t>
  </si>
  <si>
    <t>Mazanina tl přes 50 do 80 mm z betonu prostého bez zvýšených nároků na prostředí tř. C 20/25</t>
  </si>
  <si>
    <t>m3</t>
  </si>
  <si>
    <t>-365991131</t>
  </si>
  <si>
    <t>Poznámka k položce:_x000D_
pro novou skladbu označení pozice 1 na v.č. D.1.1.b.4</t>
  </si>
  <si>
    <t>631311123</t>
  </si>
  <si>
    <t>Mazanina tl přes 80 do 120 mm z betonu prostého bez zvýšených nároků na prostředí tř. C 12/15</t>
  </si>
  <si>
    <t>1757712316</t>
  </si>
  <si>
    <t>13</t>
  </si>
  <si>
    <t>631319011</t>
  </si>
  <si>
    <t>Příplatek k mazanině tl přes 50 do 80 mm za přehlazení povrchu</t>
  </si>
  <si>
    <t>2020236041</t>
  </si>
  <si>
    <t>14</t>
  </si>
  <si>
    <t>631319012</t>
  </si>
  <si>
    <t>Příplatek k mazanině tl přes 80 do 120 mm za přehlazení povrchu</t>
  </si>
  <si>
    <t>848670276</t>
  </si>
  <si>
    <t>15</t>
  </si>
  <si>
    <t>631319171</t>
  </si>
  <si>
    <t>Příplatek k mazanině tl přes 50 do 80 mm za stržení povrchu spodní vrstvy před vložením výztuže</t>
  </si>
  <si>
    <t>1853725129</t>
  </si>
  <si>
    <t>16</t>
  </si>
  <si>
    <t>631319173</t>
  </si>
  <si>
    <t>Příplatek k mazanině tl přes 80 do 120 mm za stržení povrchu spodní vrstvy před vložením výztuže</t>
  </si>
  <si>
    <t>-1414299336</t>
  </si>
  <si>
    <t>17</t>
  </si>
  <si>
    <t>631362021</t>
  </si>
  <si>
    <t>Výztuž mazanin svařovanými sítěmi Kari</t>
  </si>
  <si>
    <t>t</t>
  </si>
  <si>
    <t>-1114964271</t>
  </si>
  <si>
    <t>18</t>
  </si>
  <si>
    <t>642942111</t>
  </si>
  <si>
    <t>Osazování zárubní nebo rámů dveřních kovových do 2,5 m2 na MC</t>
  </si>
  <si>
    <t>-2025704513</t>
  </si>
  <si>
    <t>19</t>
  </si>
  <si>
    <t>M</t>
  </si>
  <si>
    <t>55331482</t>
  </si>
  <si>
    <t>zárubeň jednokřídlá ocelová pro zdění tl stěny 75-100mm rozměru 800/1970, 2100mm</t>
  </si>
  <si>
    <t>332568767</t>
  </si>
  <si>
    <t>Poznámka k položce:_x000D_
YH, YH s drážkou, YZP</t>
  </si>
  <si>
    <t>20</t>
  </si>
  <si>
    <t>55331480</t>
  </si>
  <si>
    <t>zárubeň jednokřídlá ocelová pro zdění tl stěny 75-100mm rozměru 600/1970, 2100mm</t>
  </si>
  <si>
    <t>333989666</t>
  </si>
  <si>
    <t>Ostatní konstrukce a práce, bourání</t>
  </si>
  <si>
    <t>949101111</t>
  </si>
  <si>
    <t>Lešení pomocné pro objekty pozemních staveb s lešeňovou podlahou v do 1,9 m zatížení do 150 kg/m2</t>
  </si>
  <si>
    <t>1137633758</t>
  </si>
  <si>
    <t>22</t>
  </si>
  <si>
    <t>952901221</t>
  </si>
  <si>
    <t>Vyčištění budov průmyslových objektů při jakékoliv výšce podlaží</t>
  </si>
  <si>
    <t>1232908113</t>
  </si>
  <si>
    <t>23</t>
  </si>
  <si>
    <t>962031133</t>
  </si>
  <si>
    <t>Bourání příček z cihel pálených na MVC tl do 150 mm</t>
  </si>
  <si>
    <t>-378310039</t>
  </si>
  <si>
    <t>Poznámka k položce:_x000D_
včetně zárubní a obkladů</t>
  </si>
  <si>
    <t>24</t>
  </si>
  <si>
    <t>962032240</t>
  </si>
  <si>
    <t>Bourání zdiva z cihel pálených nebo vápenopískových na MC do 1 m3</t>
  </si>
  <si>
    <t>-1733058835</t>
  </si>
  <si>
    <t>25</t>
  </si>
  <si>
    <t>965043441</t>
  </si>
  <si>
    <t>Bourání podkladů pod dlažby betonových s potěrem nebo teracem tl do 150 mm pl přes 4 m2</t>
  </si>
  <si>
    <t>127021862</t>
  </si>
  <si>
    <t>26</t>
  </si>
  <si>
    <t>965049112</t>
  </si>
  <si>
    <t>Příplatek k bourání betonových mazanin za bourání mazanin se svařovanou sítí tl přes 100 mm</t>
  </si>
  <si>
    <t>1865804508</t>
  </si>
  <si>
    <t>27</t>
  </si>
  <si>
    <t>969021112</t>
  </si>
  <si>
    <t>Vybourání vnitřního litinového potrubí do DN 100</t>
  </si>
  <si>
    <t>m</t>
  </si>
  <si>
    <t>-1637350669</t>
  </si>
  <si>
    <t>28</t>
  </si>
  <si>
    <t>969031111</t>
  </si>
  <si>
    <t>Vybourání vnitřního ocelového potrubí do DN 50</t>
  </si>
  <si>
    <t>153867385</t>
  </si>
  <si>
    <t>29</t>
  </si>
  <si>
    <t>977151122</t>
  </si>
  <si>
    <t>Jádrové vrty diamantovými korunkami do stavebních materiálů D přes 120 do 130 mm</t>
  </si>
  <si>
    <t>1524816974</t>
  </si>
  <si>
    <t>Poznámka k položce:_x000D_
pro nástěnný ventilátor prostup obvodovou zdí</t>
  </si>
  <si>
    <t>30</t>
  </si>
  <si>
    <t>978011191</t>
  </si>
  <si>
    <t>Otlučení (osekání) vnitřní vápenné nebo vápenocementové omítky stropů v rozsahu přes 50 do 100 %</t>
  </si>
  <si>
    <t>1948503436</t>
  </si>
  <si>
    <t>31</t>
  </si>
  <si>
    <t>978013191</t>
  </si>
  <si>
    <t>Otlučení (osekání) vnitřní vápenné nebo vápenocementové omítky stěn v rozsahu přes 50 do 100 %</t>
  </si>
  <si>
    <t>-2088802998</t>
  </si>
  <si>
    <t>32</t>
  </si>
  <si>
    <t>978059541</t>
  </si>
  <si>
    <t>Odsekání a odebrání obkladů stěn z vnitřních obkládaček plochy přes 1 m2</t>
  </si>
  <si>
    <t>558536073</t>
  </si>
  <si>
    <t xml:space="preserve">Poznámka k položce:_x000D_
stávající obvodové stěny </t>
  </si>
  <si>
    <t>997</t>
  </si>
  <si>
    <t>Přesun sutě</t>
  </si>
  <si>
    <t>33</t>
  </si>
  <si>
    <t>997013211</t>
  </si>
  <si>
    <t>Vnitrostaveništní doprava suti a vybouraných hmot pro budovy v do 6 m ručně</t>
  </si>
  <si>
    <t>1210070588</t>
  </si>
  <si>
    <t>34</t>
  </si>
  <si>
    <t>997013219</t>
  </si>
  <si>
    <t>Příplatek k vnitrostaveništní dopravě suti a vybouraných hmot za zvětšenou dopravu suti ZKD 10 m</t>
  </si>
  <si>
    <t>1118478581</t>
  </si>
  <si>
    <t>35</t>
  </si>
  <si>
    <t>997013501</t>
  </si>
  <si>
    <t>Odvoz suti a vybouraných hmot na skládku nebo meziskládku do 1 km se složením</t>
  </si>
  <si>
    <t>1670573169</t>
  </si>
  <si>
    <t>36</t>
  </si>
  <si>
    <t>997013509</t>
  </si>
  <si>
    <t>Příplatek k odvozu suti a vybouraných hmot na skládku ZKD 1 km přes 1 km</t>
  </si>
  <si>
    <t>594964113</t>
  </si>
  <si>
    <t>37</t>
  </si>
  <si>
    <t>997013871</t>
  </si>
  <si>
    <t>Poplatek za uložení stavebního odpadu na recyklační skládce (skládkovné) směsného stavebního a demoličního kód odpadu  17 09 04</t>
  </si>
  <si>
    <t>-53566306</t>
  </si>
  <si>
    <t>998</t>
  </si>
  <si>
    <t>Přesun hmot</t>
  </si>
  <si>
    <t>38</t>
  </si>
  <si>
    <t>998018001</t>
  </si>
  <si>
    <t>Přesun hmot ruční pro budovy v do 6 m</t>
  </si>
  <si>
    <t>1040027046</t>
  </si>
  <si>
    <t>PSV</t>
  </si>
  <si>
    <t>Práce a dodávky PSV</t>
  </si>
  <si>
    <t>711</t>
  </si>
  <si>
    <t>Izolace proti vodě, vlhkosti a plynům</t>
  </si>
  <si>
    <t>39</t>
  </si>
  <si>
    <t>711471051</t>
  </si>
  <si>
    <t>Provedení vodorovné izolace proti tlakové vodě termoplasty lepenou fólií PVC</t>
  </si>
  <si>
    <t>1390663813</t>
  </si>
  <si>
    <t>40</t>
  </si>
  <si>
    <t>28322004</t>
  </si>
  <si>
    <t>fólie hydroizolační pro spodní stavbu mPVC tl 1,5mm</t>
  </si>
  <si>
    <t>-563147009</t>
  </si>
  <si>
    <t>41</t>
  </si>
  <si>
    <t>711491171</t>
  </si>
  <si>
    <t>Provedení doplňků izolace proti vodě na vodorovné ploše z textilií vrstva podkladní</t>
  </si>
  <si>
    <t>-1998744346</t>
  </si>
  <si>
    <t>42</t>
  </si>
  <si>
    <t>69311175</t>
  </si>
  <si>
    <t>geotextilie PP s ÚV stabilizací 500g/m2</t>
  </si>
  <si>
    <t>2133688070</t>
  </si>
  <si>
    <t>43</t>
  </si>
  <si>
    <t>711491172</t>
  </si>
  <si>
    <t>Provedení doplňků izolace proti vodě na vodorovné ploše z textilií vrstva ochranná</t>
  </si>
  <si>
    <t>-965335295</t>
  </si>
  <si>
    <t>44</t>
  </si>
  <si>
    <t>531954241</t>
  </si>
  <si>
    <t>45</t>
  </si>
  <si>
    <t>998711101</t>
  </si>
  <si>
    <t>Přesun hmot tonážní pro izolace proti vodě, vlhkosti a plynům v objektech v do 6 m</t>
  </si>
  <si>
    <t>-1946838140</t>
  </si>
  <si>
    <t>713</t>
  </si>
  <si>
    <t>Izolace tepelné</t>
  </si>
  <si>
    <t>46</t>
  </si>
  <si>
    <t>713121111</t>
  </si>
  <si>
    <t>Montáž izolace tepelné podlah volně kladenými rohožemi, pásy, dílci, deskami 1 vrstva</t>
  </si>
  <si>
    <t>710044785</t>
  </si>
  <si>
    <t>47</t>
  </si>
  <si>
    <t>28372311</t>
  </si>
  <si>
    <t>deska EPS 100 pro konstrukce s běžným zatížením λ=0,037 tl 110mm</t>
  </si>
  <si>
    <t>1751890272</t>
  </si>
  <si>
    <t>48</t>
  </si>
  <si>
    <t>998713101</t>
  </si>
  <si>
    <t>Přesun hmot tonážní pro izolace tepelné v objektech v do 6 m</t>
  </si>
  <si>
    <t>1160845766</t>
  </si>
  <si>
    <t>763</t>
  </si>
  <si>
    <t>Konstrukce suché výstavby</t>
  </si>
  <si>
    <t>49</t>
  </si>
  <si>
    <t>763411115</t>
  </si>
  <si>
    <t>Sanitární příčky do mokrého prostředí, kompaktní desky tl 10 mm</t>
  </si>
  <si>
    <t>527119743</t>
  </si>
  <si>
    <t>50</t>
  </si>
  <si>
    <t>763411125</t>
  </si>
  <si>
    <t>Dveře sanitárních příček, kompaktní desky tl 10 mm, š do 800 mm, v do 2000 mm</t>
  </si>
  <si>
    <t>-1555445081</t>
  </si>
  <si>
    <t>51</t>
  </si>
  <si>
    <t>998763301</t>
  </si>
  <si>
    <t>Přesun hmot tonážní pro sádrokartonové konstrukce v objektech v do 6 m</t>
  </si>
  <si>
    <t>-1291578179</t>
  </si>
  <si>
    <t>766</t>
  </si>
  <si>
    <t>Konstrukce truhlářské</t>
  </si>
  <si>
    <t>52</t>
  </si>
  <si>
    <t>766660001</t>
  </si>
  <si>
    <t>Montáž dveřních křídel otvíravých jednokřídlových š do 0,8 m do ocelové zárubně</t>
  </si>
  <si>
    <t>-583578710</t>
  </si>
  <si>
    <t>53</t>
  </si>
  <si>
    <t>61161000</t>
  </si>
  <si>
    <t>dveře jednokřídlé voštinové povrch lakovaný plné 600x1970-2100mm</t>
  </si>
  <si>
    <t>1433199942</t>
  </si>
  <si>
    <t>54</t>
  </si>
  <si>
    <t>61161002</t>
  </si>
  <si>
    <t>dveře jednokřídlé voštinové povrch lakovaný plné 800x1970-2100mm</t>
  </si>
  <si>
    <t>1288091192</t>
  </si>
  <si>
    <t>55</t>
  </si>
  <si>
    <t>766660733</t>
  </si>
  <si>
    <t>Montáž dveřního bezpečnostního kování - štítku s klikou</t>
  </si>
  <si>
    <t>1595582267</t>
  </si>
  <si>
    <t>56</t>
  </si>
  <si>
    <t>54914110</t>
  </si>
  <si>
    <t>dveřní kování štítové klika/koule lakovaný nerez</t>
  </si>
  <si>
    <t>1292216936</t>
  </si>
  <si>
    <t>57</t>
  </si>
  <si>
    <t>998766101</t>
  </si>
  <si>
    <t>Přesun hmot tonážní pro kce truhlářské v objektech v do 6 m</t>
  </si>
  <si>
    <t>785823520</t>
  </si>
  <si>
    <t>771</t>
  </si>
  <si>
    <t>Podlahy z dlaždic</t>
  </si>
  <si>
    <t>58</t>
  </si>
  <si>
    <t>771111011</t>
  </si>
  <si>
    <t>Vysátí podkladu před pokládkou dlažby</t>
  </si>
  <si>
    <t>63091514</t>
  </si>
  <si>
    <t>59</t>
  </si>
  <si>
    <t>771121011</t>
  </si>
  <si>
    <t>Nátěr penetrační na podlahu</t>
  </si>
  <si>
    <t>-1594247234</t>
  </si>
  <si>
    <t>60</t>
  </si>
  <si>
    <t>771151011</t>
  </si>
  <si>
    <t>Samonivelační stěrka podlah pevnosti 20 MPa tl 3 mm</t>
  </si>
  <si>
    <t>1780341311</t>
  </si>
  <si>
    <t>61</t>
  </si>
  <si>
    <t>771574416</t>
  </si>
  <si>
    <t>Montáž podlah keramických hladkých lepených cementovým flexibilním lepidlem přes 9 do 12 ks/m2</t>
  </si>
  <si>
    <t>-553682829</t>
  </si>
  <si>
    <t>62</t>
  </si>
  <si>
    <t>59761132</t>
  </si>
  <si>
    <t>dlažba keramická slinutá mrazuvzdorná R10/A povrch reliéfní/matný tl do 10mm přes 9 do 12ks/m2</t>
  </si>
  <si>
    <t>-789694935</t>
  </si>
  <si>
    <t>63</t>
  </si>
  <si>
    <t>771591112</t>
  </si>
  <si>
    <t>Izolace pod dlažbu nátěrem nebo stěrkou ve dvou vrstvách</t>
  </si>
  <si>
    <t>1209281185</t>
  </si>
  <si>
    <t>64</t>
  </si>
  <si>
    <t>771591115</t>
  </si>
  <si>
    <t>Podlahy spárování silikonem</t>
  </si>
  <si>
    <t>261301797</t>
  </si>
  <si>
    <t>65</t>
  </si>
  <si>
    <t>998771101</t>
  </si>
  <si>
    <t>Přesun hmot tonážní pro podlahy z dlaždic v objektech v do 6 m</t>
  </si>
  <si>
    <t>-576446015</t>
  </si>
  <si>
    <t>781</t>
  </si>
  <si>
    <t>Dokončovací práce - obklady</t>
  </si>
  <si>
    <t>66</t>
  </si>
  <si>
    <t>781111011</t>
  </si>
  <si>
    <t>Ometení (oprášení) stěny při přípravě podkladu</t>
  </si>
  <si>
    <t>-1447260063</t>
  </si>
  <si>
    <t>67</t>
  </si>
  <si>
    <t>781121011</t>
  </si>
  <si>
    <t>Nátěr penetrační na stěnu</t>
  </si>
  <si>
    <t>546777086</t>
  </si>
  <si>
    <t>68</t>
  </si>
  <si>
    <t>781131112</t>
  </si>
  <si>
    <t>Izolace pod obklad nátěrem nebo stěrkou ve dvou vrstvách</t>
  </si>
  <si>
    <t>54611376</t>
  </si>
  <si>
    <t>69</t>
  </si>
  <si>
    <t>781131264</t>
  </si>
  <si>
    <t>Izolace pod obklad těsnícími pásy mezi podlahou a stěnou</t>
  </si>
  <si>
    <t>-1230967587</t>
  </si>
  <si>
    <t>70</t>
  </si>
  <si>
    <t>781472216</t>
  </si>
  <si>
    <t>Montáž obkladů keramických hladkých lepených cementovým flexibilním lepidlem přes 9 do 12 ks/m2</t>
  </si>
  <si>
    <t>-1236310453</t>
  </si>
  <si>
    <t>71</t>
  </si>
  <si>
    <t>59761723</t>
  </si>
  <si>
    <t>obklad keramický nemrazuvzdorný povrch reliéfní/lesklý tl do 10mm přes 6 do 9ks/m2</t>
  </si>
  <si>
    <t>1698635702</t>
  </si>
  <si>
    <t>72</t>
  </si>
  <si>
    <t>781477114</t>
  </si>
  <si>
    <t>Příplatek k montáži obkladů vnitřních keramických hladkých za spárování tmelem dvousložkovým</t>
  </si>
  <si>
    <t>CS ÚRS 2022 01</t>
  </si>
  <si>
    <t>509344729</t>
  </si>
  <si>
    <t>73</t>
  </si>
  <si>
    <t>781495115</t>
  </si>
  <si>
    <t>Spárování vnitřních obkladů silikonem</t>
  </si>
  <si>
    <t>-537227782</t>
  </si>
  <si>
    <t>74</t>
  </si>
  <si>
    <t>781495141</t>
  </si>
  <si>
    <t>Průnik obkladem kruhový do DN 30</t>
  </si>
  <si>
    <t>397530504</t>
  </si>
  <si>
    <t>75</t>
  </si>
  <si>
    <t>781495143</t>
  </si>
  <si>
    <t>Průnik obkladem kruhový přes DN 90</t>
  </si>
  <si>
    <t>-1967841801</t>
  </si>
  <si>
    <t>76</t>
  </si>
  <si>
    <t>998781101</t>
  </si>
  <si>
    <t>Přesun hmot tonážní pro obklady keramické v objektech v do 6 m</t>
  </si>
  <si>
    <t>1223866068</t>
  </si>
  <si>
    <t>783</t>
  </si>
  <si>
    <t>Dokončovací práce - nátěry</t>
  </si>
  <si>
    <t>77</t>
  </si>
  <si>
    <t>783301303</t>
  </si>
  <si>
    <t>Bezoplachové odrezivění zámečnických konstrukcí</t>
  </si>
  <si>
    <t>-592066461</t>
  </si>
  <si>
    <t>78</t>
  </si>
  <si>
    <t>783301313</t>
  </si>
  <si>
    <t>Odmaštění zámečnických konstrukcí ředidlovým odmašťovačem</t>
  </si>
  <si>
    <t>-65767510</t>
  </si>
  <si>
    <t>79</t>
  </si>
  <si>
    <t>783314201</t>
  </si>
  <si>
    <t>Základní antikorozní jednonásobný syntetický standardní nátěr zámečnických konstrukcí</t>
  </si>
  <si>
    <t>-1250705793</t>
  </si>
  <si>
    <t>80</t>
  </si>
  <si>
    <t>783315101</t>
  </si>
  <si>
    <t>Mezinátěr jednonásobný syntetický standardní zámečnických konstrukcí</t>
  </si>
  <si>
    <t>-817396843</t>
  </si>
  <si>
    <t>81</t>
  </si>
  <si>
    <t>783317101</t>
  </si>
  <si>
    <t>Krycí jednonásobný syntetický standardní nátěr zámečnických konstrukcí</t>
  </si>
  <si>
    <t>428181063</t>
  </si>
  <si>
    <t xml:space="preserve">Poznámka k položce:_x000D_
nátěry zárubní_x000D_
</t>
  </si>
  <si>
    <t>784</t>
  </si>
  <si>
    <t>Dokončovací práce - malby a tapety</t>
  </si>
  <si>
    <t>82</t>
  </si>
  <si>
    <t>784181101</t>
  </si>
  <si>
    <t>Základní akrylátová jednonásobná bezbarvá penetrace podkladu v místnostech v do 3,80 m</t>
  </si>
  <si>
    <t>713559868</t>
  </si>
  <si>
    <t>83</t>
  </si>
  <si>
    <t>784211101</t>
  </si>
  <si>
    <t>Dvojnásobné bílé malby ze směsí za mokra výborně otěruvzdorných v místnostech výšky do 3,80 m</t>
  </si>
  <si>
    <t>832623415</t>
  </si>
  <si>
    <t>ZTI - ZDRAVOTNĚ TECHNICKÉ INSTALACE</t>
  </si>
  <si>
    <t xml:space="preserve">- výkaz zemních a bouracích prací pouze orientační, budou účtovány podle skut. provedeného rozsahu (částečně provedeny stavbou).					 - v ceně všech trub, armatur, jednotlivých zařízení a prvků je zahrnuta montáž 					 - cena zařizovacích předmětů pouze orientační, budou specifikovány po dohodě investora s dodavatelem					 </t>
  </si>
  <si>
    <t>1 - Zemní a ostatní práce</t>
  </si>
  <si>
    <t>2 - Stavební a bourací práce, ostatní práce</t>
  </si>
  <si>
    <t>3 - Kanalizace</t>
  </si>
  <si>
    <t>4 - Vodovod</t>
  </si>
  <si>
    <t>7 - Zařizovací předměty</t>
  </si>
  <si>
    <t>Zemní a ostatní práce</t>
  </si>
  <si>
    <t>1004</t>
  </si>
  <si>
    <t>Hloubení rýh š do 600 mm v hornině tř. 3 objemu do 100 m3</t>
  </si>
  <si>
    <t>1008</t>
  </si>
  <si>
    <t>Příplatek za lepivost u rýh do 600 mm v hornině tř. 3</t>
  </si>
  <si>
    <t>1011</t>
  </si>
  <si>
    <t>Příplatek za práci v objektu (ruční hloubení)</t>
  </si>
  <si>
    <t>1026</t>
  </si>
  <si>
    <t>Zásyp jam, šachet rýh nebo kolem objektů sypaninou se zhutněním</t>
  </si>
  <si>
    <t>1028</t>
  </si>
  <si>
    <t>Lože pod potrubí a stoky ze štěrkopísku, v otevřeném výkopu</t>
  </si>
  <si>
    <t>1029</t>
  </si>
  <si>
    <t>Obsyp potrubí písčitým materiálem</t>
  </si>
  <si>
    <t>1059</t>
  </si>
  <si>
    <t>Písek tříděný, zásypový, frakce 0-8</t>
  </si>
  <si>
    <t>1084</t>
  </si>
  <si>
    <t>Odvozy a likvidace přebytečných hmot vč. nakládání na dopravní prostředky</t>
  </si>
  <si>
    <t>Stavební a bourací práce, ostatní práce</t>
  </si>
  <si>
    <t>2002</t>
  </si>
  <si>
    <t>Vysekání rýh ve zdivu cihelném hl do 150 mm š do 300 mm</t>
  </si>
  <si>
    <t>2071</t>
  </si>
  <si>
    <t>Demontáž a nezávadná likvidace stávajících zařizovacích předmětů a viditelných prvků ZTI</t>
  </si>
  <si>
    <t>kpl</t>
  </si>
  <si>
    <t>2083</t>
  </si>
  <si>
    <t>Odvozy a likvidacesuti a přebytečných směsných stavebních hmot vč. nakládání na dopravní prostředky</t>
  </si>
  <si>
    <t>Kanalizace</t>
  </si>
  <si>
    <t>3020</t>
  </si>
  <si>
    <t>Potrubí plastové kanalizační svodné, systém PVC KG DN 100 (SN4)</t>
  </si>
  <si>
    <t>3021</t>
  </si>
  <si>
    <t>Potrubí plastové kanalizační svodné, systém PVC KG DN 125 (SN4)</t>
  </si>
  <si>
    <t>3022</t>
  </si>
  <si>
    <t>Potrubí plastové kanalizační svodné, systém PVC KG DN 160 (SN4)</t>
  </si>
  <si>
    <t>3044</t>
  </si>
  <si>
    <t>Potrubí plastové kanalizační vnitřní, systém PPs-HT DN 40</t>
  </si>
  <si>
    <t>3045</t>
  </si>
  <si>
    <t>Potrubí plastové kanalizační vnitřní, systém PPs-HT DN 50</t>
  </si>
  <si>
    <t>3046</t>
  </si>
  <si>
    <t>Potrubí plastové kanalizační vnitřní, systém PPs-HT DN 70</t>
  </si>
  <si>
    <t>3047</t>
  </si>
  <si>
    <t>Potrubí plastové kanalizační vnitřní, systém PPs-HT DN 100</t>
  </si>
  <si>
    <t>3077</t>
  </si>
  <si>
    <t>Vyvedení a upevnění odpadních výpustek DN 40</t>
  </si>
  <si>
    <t>3078</t>
  </si>
  <si>
    <t>Vyvedení a upevnění odpadních výpustek DN 50</t>
  </si>
  <si>
    <t>3080</t>
  </si>
  <si>
    <t>Vyvedení a upevnění odpadních výpustek DN 100</t>
  </si>
  <si>
    <t>3082</t>
  </si>
  <si>
    <t>Šachta kan. WAVIN TEGRA (425mm) - lit. poklop 12,5t - vč. montáže</t>
  </si>
  <si>
    <t>3186</t>
  </si>
  <si>
    <t>Nerez. žlab ALCAplast APZ1-850 včetně roštu, délka 850mm</t>
  </si>
  <si>
    <t>ks</t>
  </si>
  <si>
    <t>3252</t>
  </si>
  <si>
    <t>Zápachová uzávěra HL 400</t>
  </si>
  <si>
    <t>3257</t>
  </si>
  <si>
    <t>Vtok HL 21</t>
  </si>
  <si>
    <t>3288</t>
  </si>
  <si>
    <t>Napojení na stáv. vyvážecí jímku</t>
  </si>
  <si>
    <t>3308</t>
  </si>
  <si>
    <t>Zkouška těsnosti potrubí kanalizace vodou do DN 125</t>
  </si>
  <si>
    <t>3309</t>
  </si>
  <si>
    <t>Zkouška těsnosti potrubí kanalizace vodou do DN 200</t>
  </si>
  <si>
    <t>3310</t>
  </si>
  <si>
    <t>Zkouška těsnosti potrubí kanalizace kouřem do DN 300</t>
  </si>
  <si>
    <t>3312</t>
  </si>
  <si>
    <t>Přesun hmot pro vnitřní kanalizace</t>
  </si>
  <si>
    <t>Vodovod</t>
  </si>
  <si>
    <t>4055</t>
  </si>
  <si>
    <t>Potrubí vodovodní PE100 (SRD 11) D32 + montáž, vč. tvarovek</t>
  </si>
  <si>
    <t>4067</t>
  </si>
  <si>
    <t>Potrubí vod. plastové PP-RCT trubka EVO 20x2,3 S4, svar polyfuze</t>
  </si>
  <si>
    <t>4068</t>
  </si>
  <si>
    <t>Potrubí vod. plastové PP-RCT trubka EVO 25x2,8 S4, svar polyfuze</t>
  </si>
  <si>
    <t>4069</t>
  </si>
  <si>
    <t>Potrubí vod. plastové PP-RCT trubka EVO 32x3,6 S4, svar polyfuze</t>
  </si>
  <si>
    <t>4112</t>
  </si>
  <si>
    <t>Ochrana vodovodního potrubí přilepenými tepelně izolačními trubicemi z PE, s AL fólií, tl do 10 mm DN do 42 mm</t>
  </si>
  <si>
    <t>4113</t>
  </si>
  <si>
    <t>Ochrana vodovodního potrubí přilepenými tepelně izolačními trubicemi z PE, s AL fólií, tl do 15 mm DN do 35 mm</t>
  </si>
  <si>
    <t>4123</t>
  </si>
  <si>
    <t>Ochrana vodovodního potrubí přilepenými tepelně izolačními trubicemi z PE tl do 10 mm DN do 42 mm</t>
  </si>
  <si>
    <t>4127</t>
  </si>
  <si>
    <t>Ochrana vodovodního potrubí přilepenými tepelně izolačními trubicemi z PE tl do 20 mm DN do 35 mm</t>
  </si>
  <si>
    <t>4134</t>
  </si>
  <si>
    <t>Zaizolování tvarovek a armatur na vodovodním potrubí plstěnými pásy (cca 25% procent z izolování přímých tras)</t>
  </si>
  <si>
    <t>4167</t>
  </si>
  <si>
    <t>Filtr mosazný s 2x vnitřním závitem PN 16, T 120 °C G 1"</t>
  </si>
  <si>
    <t>4140</t>
  </si>
  <si>
    <t>Ventil zpětný mosazný G 3/4" PN 10 do 110°C se dvěma závity</t>
  </si>
  <si>
    <t>4166</t>
  </si>
  <si>
    <t>Uzavírací ventil se šikmým sedlem 3/4" (Meibes)</t>
  </si>
  <si>
    <t>84</t>
  </si>
  <si>
    <t>4208</t>
  </si>
  <si>
    <t>Ventil pojistný mosazný G 3/4" PN 6 do 100°C k bojleru</t>
  </si>
  <si>
    <t>86</t>
  </si>
  <si>
    <t>4211</t>
  </si>
  <si>
    <t>Rohový ventil 1/2"</t>
  </si>
  <si>
    <t>88</t>
  </si>
  <si>
    <t>4212</t>
  </si>
  <si>
    <t>Pračkový ventil  1/2"</t>
  </si>
  <si>
    <t>90</t>
  </si>
  <si>
    <t>4213</t>
  </si>
  <si>
    <t>Nástěnka závitová K 247 pro baterii G 1/2 s jedním závitem</t>
  </si>
  <si>
    <t>92</t>
  </si>
  <si>
    <t>4214</t>
  </si>
  <si>
    <t>pár</t>
  </si>
  <si>
    <t>94</t>
  </si>
  <si>
    <t>4226</t>
  </si>
  <si>
    <t>Teploměr</t>
  </si>
  <si>
    <t>96</t>
  </si>
  <si>
    <t>4227</t>
  </si>
  <si>
    <t>Tlakoměr (0-6kPa)</t>
  </si>
  <si>
    <t>98</t>
  </si>
  <si>
    <t>4277</t>
  </si>
  <si>
    <t>Spojivací fitinky (přechodky, šroubení apod.) do průměru DN25</t>
  </si>
  <si>
    <t>soubor</t>
  </si>
  <si>
    <t>100</t>
  </si>
  <si>
    <t>4370</t>
  </si>
  <si>
    <t>Vevaření odbočky do stáv. potrubí PPR D20</t>
  </si>
  <si>
    <t>102</t>
  </si>
  <si>
    <t>4382</t>
  </si>
  <si>
    <t>Vypuštění rozvodu vody a jeho opětovné napuštění</t>
  </si>
  <si>
    <t>104</t>
  </si>
  <si>
    <t>4386</t>
  </si>
  <si>
    <t>Zkouška těsnosti vodovodního potrubí</t>
  </si>
  <si>
    <t>106</t>
  </si>
  <si>
    <t>4389</t>
  </si>
  <si>
    <t>Proplach vodovodního potrubí</t>
  </si>
  <si>
    <t>108</t>
  </si>
  <si>
    <t>4390</t>
  </si>
  <si>
    <t>Přesun hmot pro vnitřní vodovod</t>
  </si>
  <si>
    <t>110</t>
  </si>
  <si>
    <t>Zařizovací předměty</t>
  </si>
  <si>
    <t>7000</t>
  </si>
  <si>
    <t>Demontáž a zpětná montáž elektrický boiler</t>
  </si>
  <si>
    <t>98237003</t>
  </si>
  <si>
    <t xml:space="preserve">Poznámka k položce:_x000D_
Nepořizuje se nový elektrický bojler – využije se už nový namontovaný </t>
  </si>
  <si>
    <t>7001</t>
  </si>
  <si>
    <t>Klozet keramický závěsný s hlubokým splachováním odpad vodorovný, vč. sedátka s poklopem</t>
  </si>
  <si>
    <t>112</t>
  </si>
  <si>
    <t>7016</t>
  </si>
  <si>
    <t>Závěsný prvek Geberit Duofix pro WC</t>
  </si>
  <si>
    <t>114</t>
  </si>
  <si>
    <t>7041</t>
  </si>
  <si>
    <t>Umyvadlo keramické připevněné šrouby (v bílé barvě - 600 mm)</t>
  </si>
  <si>
    <t>116</t>
  </si>
  <si>
    <t>7069</t>
  </si>
  <si>
    <t>Zápachová uzávěrka pro umyvadla</t>
  </si>
  <si>
    <t>118</t>
  </si>
  <si>
    <t>7073</t>
  </si>
  <si>
    <t>Baterie umyvadlové stojánkové pákové</t>
  </si>
  <si>
    <t>120</t>
  </si>
  <si>
    <t>7098</t>
  </si>
  <si>
    <t>Zástěna sprchová do výšky 2000 mm</t>
  </si>
  <si>
    <t>122</t>
  </si>
  <si>
    <t>7102</t>
  </si>
  <si>
    <t>Baterie sprchová nástěnná páková + úsporná růžice vč. sprch. tyče</t>
  </si>
  <si>
    <t>124</t>
  </si>
  <si>
    <t>7113</t>
  </si>
  <si>
    <t>Montáž baterie sprchové nástěnné s nastavitelnou výškou sprchy</t>
  </si>
  <si>
    <t>126</t>
  </si>
  <si>
    <t>7032</t>
  </si>
  <si>
    <t>Pisoárový záchodek automatický s vestavěným integrovaným radarovým senzorem</t>
  </si>
  <si>
    <t>128</t>
  </si>
  <si>
    <t>7136</t>
  </si>
  <si>
    <t>Závěsná výlevka s plastovou mřížkou</t>
  </si>
  <si>
    <t>130</t>
  </si>
  <si>
    <t>7137</t>
  </si>
  <si>
    <t>Závěsný prvek Geberit Duofix pro výlevku</t>
  </si>
  <si>
    <t>132</t>
  </si>
  <si>
    <t>7139</t>
  </si>
  <si>
    <t>Dřez. nástěná baterie, délka výtok. ramínka 320 mm, rozteč 150 mm.</t>
  </si>
  <si>
    <t>134</t>
  </si>
  <si>
    <t>7123</t>
  </si>
  <si>
    <t>Dřez s odkládací ploškou (kartáčovaná nerez)</t>
  </si>
  <si>
    <t>136</t>
  </si>
  <si>
    <t>7126</t>
  </si>
  <si>
    <t>Baterie dřezové nástěnné pákové s otáčivým kulatým ústím a délkou ramínka 300 mm</t>
  </si>
  <si>
    <t>138</t>
  </si>
  <si>
    <t>7150</t>
  </si>
  <si>
    <t>Přesun hmot pro zařizovací předměty</t>
  </si>
  <si>
    <t>-1607660561</t>
  </si>
  <si>
    <t>EI - ELEKTROINSTALACE</t>
  </si>
  <si>
    <t xml:space="preserve">PSV - Práce a dodávky PSV   </t>
  </si>
  <si>
    <t xml:space="preserve">    741 - Elektroinstalace </t>
  </si>
  <si>
    <t xml:space="preserve">Práce a dodávky PSV   </t>
  </si>
  <si>
    <t>741</t>
  </si>
  <si>
    <t xml:space="preserve">Elektroinstalace </t>
  </si>
  <si>
    <t>7411-R</t>
  </si>
  <si>
    <t>KU68-1901 krabice</t>
  </si>
  <si>
    <t>7411-R.1</t>
  </si>
  <si>
    <t>KU68-1903 rozvodky</t>
  </si>
  <si>
    <t>7411-R.2</t>
  </si>
  <si>
    <t>zásuvka 1 násobná zapuštěná IP44 č. 5519A-A02997B</t>
  </si>
  <si>
    <t>7411-R.3</t>
  </si>
  <si>
    <t>strojek spínače stiskacího 3559-A91345</t>
  </si>
  <si>
    <t>7411-R.4</t>
  </si>
  <si>
    <t>strojek spínače 1.pól. 3559-A01345</t>
  </si>
  <si>
    <t>7411-R.5</t>
  </si>
  <si>
    <t>kryt jednoduchý 3558A-A651B</t>
  </si>
  <si>
    <t>7411-R.6</t>
  </si>
  <si>
    <t>rámeček 3901A-B10B 1 násobný</t>
  </si>
  <si>
    <t>7411-R.7</t>
  </si>
  <si>
    <t>CY 2,5</t>
  </si>
  <si>
    <t>7411-R.8</t>
  </si>
  <si>
    <t>CYKY 2x1,5-O</t>
  </si>
  <si>
    <t>7411-R.9</t>
  </si>
  <si>
    <t>CYKY 3x1,5-J</t>
  </si>
  <si>
    <t>7411-R.10</t>
  </si>
  <si>
    <t>CYKY 3x2,5-J</t>
  </si>
  <si>
    <t>7411-R.11</t>
  </si>
  <si>
    <t>CYKY 5x1,5-J</t>
  </si>
  <si>
    <t>7411-R.12</t>
  </si>
  <si>
    <t>CYKY 5x4-J</t>
  </si>
  <si>
    <t>7411-R.13</t>
  </si>
  <si>
    <t>CYKY 5x6-J</t>
  </si>
  <si>
    <t>7411-R.14</t>
  </si>
  <si>
    <t>CYKY 4x10-J</t>
  </si>
  <si>
    <t>7411-R.15</t>
  </si>
  <si>
    <t>FeZn 10</t>
  </si>
  <si>
    <t>kg</t>
  </si>
  <si>
    <t>7411-R.16</t>
  </si>
  <si>
    <t>svítidlo CORSO-LED-1850-4K, P65,12W</t>
  </si>
  <si>
    <t>7411-R.17</t>
  </si>
  <si>
    <t>relé SMR-K</t>
  </si>
  <si>
    <t>7411-R.18</t>
  </si>
  <si>
    <t>jistič 40B-3</t>
  </si>
  <si>
    <t>7411-R.19</t>
  </si>
  <si>
    <t>jistič 32B-3</t>
  </si>
  <si>
    <t>7411-R.20</t>
  </si>
  <si>
    <t>antikorozní páska</t>
  </si>
  <si>
    <t>7411-R.21</t>
  </si>
  <si>
    <t>lišta LV18x13HD</t>
  </si>
  <si>
    <t>7411-R.22</t>
  </si>
  <si>
    <t>pomocný matreriál</t>
  </si>
  <si>
    <t>soub</t>
  </si>
  <si>
    <t>7411-R.23</t>
  </si>
  <si>
    <t>demontáže HZS vč vyhledání vodičů pod omítkou</t>
  </si>
  <si>
    <t>hod</t>
  </si>
  <si>
    <t>7411-R.24</t>
  </si>
  <si>
    <t>úprava rozvaděčů RE a R1</t>
  </si>
  <si>
    <t>7411-R.25</t>
  </si>
  <si>
    <t>rozvaděč R1</t>
  </si>
  <si>
    <t>7411-R.26</t>
  </si>
  <si>
    <t>zemní práce rýha 500x800 výkop ručně vč. záhozu</t>
  </si>
  <si>
    <t>7411-R.27</t>
  </si>
  <si>
    <t>montáže</t>
  </si>
  <si>
    <t>7411-R.28</t>
  </si>
  <si>
    <t>revize</t>
  </si>
  <si>
    <t>7411-R.29</t>
  </si>
  <si>
    <t>koordinace s ostatními profesemi</t>
  </si>
  <si>
    <t>7411-R.30</t>
  </si>
  <si>
    <t>zabezpečení pracoviště</t>
  </si>
  <si>
    <t>7411-R.31</t>
  </si>
  <si>
    <t>dokončovací práce v rozváděčích</t>
  </si>
  <si>
    <t>7411-R.32</t>
  </si>
  <si>
    <t>zakreslení skutečného stavu a dokumentce skutečného provedení</t>
  </si>
  <si>
    <t>7411-R.33</t>
  </si>
  <si>
    <t xml:space="preserve">Přesun hmot </t>
  </si>
  <si>
    <t>VZT - VZDUCHOTECHNIKA</t>
  </si>
  <si>
    <t xml:space="preserve">    751 - Vzduchotechnika</t>
  </si>
  <si>
    <t>751</t>
  </si>
  <si>
    <t>Vzduchotechnika</t>
  </si>
  <si>
    <t>7511-R1</t>
  </si>
  <si>
    <t>Axiální nástěnný ventilátor V=30m3/h, Dpext=25Pa, vč. integrované zpětné klapky</t>
  </si>
  <si>
    <t>82448028</t>
  </si>
  <si>
    <t>7511-R2</t>
  </si>
  <si>
    <t>Venkovní protidešťová mřížka se sítkou</t>
  </si>
  <si>
    <t>-2131855121</t>
  </si>
  <si>
    <t>7511-R3</t>
  </si>
  <si>
    <t>Kruhové potrubí sk I z pozinkovaného plechu SPIRO d 125 mm , vč. tvarovek, montážního, závěsového, spojovacího a těsnícího materiálu</t>
  </si>
  <si>
    <t>-636948943</t>
  </si>
  <si>
    <t>7511-R4</t>
  </si>
  <si>
    <t xml:space="preserve">Přesun hmot pro vzduchotechniku </t>
  </si>
  <si>
    <t>347286725</t>
  </si>
  <si>
    <t>VRN - Vedlejší rozpočtové náklady</t>
  </si>
  <si>
    <t>020001000</t>
  </si>
  <si>
    <t>Příprava staveniště</t>
  </si>
  <si>
    <t>1024</t>
  </si>
  <si>
    <t>1137197739</t>
  </si>
  <si>
    <t>Poznámka k položce:_x000D_
Zaměření a vytýčení stávajících sítí v místě stavby z hlediska jejich ochrany při provádění stavby a ochrana stávajících vedení a zařízení před poškozením</t>
  </si>
  <si>
    <t>030001000</t>
  </si>
  <si>
    <t>Zařízení staveniště</t>
  </si>
  <si>
    <t>111396289</t>
  </si>
  <si>
    <t>Poznámka k položce:_x000D_
Veškeré náklady spojené s vybudováním, provozem a odstraněním zařízení staveniště</t>
  </si>
  <si>
    <t>034002000</t>
  </si>
  <si>
    <t>Zabezpečení staveniště</t>
  </si>
  <si>
    <t>-286554859</t>
  </si>
  <si>
    <t>Poznámka k položce:_x000D_
Náklady na ochranu staveniště před vstupem nepovolaných osob, včetně příslušného značení</t>
  </si>
  <si>
    <t>045002000</t>
  </si>
  <si>
    <t>Kompletační a koordinační činnost</t>
  </si>
  <si>
    <t>-2079481222</t>
  </si>
  <si>
    <t xml:space="preserve">Poznámka k položce:_x000D_
 Náklady na zajištění a dodržení splnění všech požadavků a podmínek uvedených ve vyjádřeních vyplývajících ze stanovisek orgánů státní správy; zajištění oznámení zahájení stavebních prací v souladu s pravomocnými rozhodnutími a vyjádřeními například správců sítí; poskytnutí součinnosti při tvorbě povinných monitorovacích zpráv projektu; zajištění koordinační činnosti subdodavatelů zhotovitele; zajištění a provedení všech nezbytných opatření organizačního a stavebně technologického charakteru k řádnému provedení předmětu díla; předání všech dokladů o dokončené stavbě.   </t>
  </si>
  <si>
    <t>013254000</t>
  </si>
  <si>
    <t>Dokumentace skutečného provedení stavby</t>
  </si>
  <si>
    <t>1447360070</t>
  </si>
  <si>
    <t>Poznámka k položce:_x000D_
Dokumentace skutečného provedení stavby  - Náklady na vyhotovení dokumentace skutečného provedení stavby a její předání objednateli v požadované formě a požadovaném počtu.</t>
  </si>
  <si>
    <t>043002000</t>
  </si>
  <si>
    <t>Zkoušky a revize</t>
  </si>
  <si>
    <t>-295755361</t>
  </si>
  <si>
    <t xml:space="preserve">Poznámka k položce:_x000D_
 Náklady na zajištění všech nezbytných zkoušek a atestů podle ČSN a případných jiných právních nebo technických předpisů platných v době provádění a předání díla, kterými bude prokázáno dosažení předepsané kvality a předepsaných technických parametrů díla.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</si>
</sst>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3" fillId="0" borderId="22" xfId="0" applyFont="1" applyBorder="1" applyAlignment="1">
      <alignment horizontal="center" vertical="center"/>
    </xf>
    <xf numFmtId="49" fontId="33" fillId="0" borderId="22" xfId="0" applyNumberFormat="1" applyFont="1" applyBorder="1" applyAlignment="1">
      <alignment horizontal="left" vertical="center" wrapText="1"/>
    </xf>
    <xf numFmtId="0" fontId="33" fillId="0" borderId="22" xfId="0" applyFont="1" applyBorder="1" applyAlignment="1">
      <alignment horizontal="left" vertical="center" wrapText="1"/>
    </xf>
    <xf numFmtId="0" fontId="33" fillId="0" borderId="22" xfId="0" applyFont="1" applyBorder="1" applyAlignment="1">
      <alignment horizontal="center" vertical="center" wrapText="1"/>
    </xf>
    <xf numFmtId="167" fontId="33" fillId="0" borderId="22" xfId="0" applyNumberFormat="1" applyFont="1" applyBorder="1" applyAlignment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1"/>
  <sheetViews>
    <sheetView showGridLines="0" tabSelected="1" topLeftCell="A8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85"/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84" t="s">
        <v>14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K5" s="185"/>
      <c r="AL5" s="185"/>
      <c r="AM5" s="185"/>
      <c r="AN5" s="185"/>
      <c r="AO5" s="185"/>
      <c r="AR5" s="16"/>
      <c r="BE5" s="181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86" t="s">
        <v>17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R6" s="16"/>
      <c r="BE6" s="182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82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82"/>
      <c r="BS8" s="13" t="s">
        <v>6</v>
      </c>
    </row>
    <row r="9" spans="1:74" ht="14.45" customHeight="1">
      <c r="B9" s="16"/>
      <c r="AR9" s="16"/>
      <c r="BE9" s="182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1</v>
      </c>
      <c r="AR10" s="16"/>
      <c r="BE10" s="182"/>
      <c r="BS10" s="13" t="s">
        <v>6</v>
      </c>
    </row>
    <row r="11" spans="1:74" ht="18.399999999999999" customHeight="1">
      <c r="B11" s="16"/>
      <c r="E11" s="21" t="s">
        <v>26</v>
      </c>
      <c r="AK11" s="23" t="s">
        <v>27</v>
      </c>
      <c r="AN11" s="21" t="s">
        <v>1</v>
      </c>
      <c r="AR11" s="16"/>
      <c r="BE11" s="182"/>
      <c r="BS11" s="13" t="s">
        <v>6</v>
      </c>
    </row>
    <row r="12" spans="1:74" ht="6.95" customHeight="1">
      <c r="B12" s="16"/>
      <c r="AR12" s="16"/>
      <c r="BE12" s="182"/>
      <c r="BS12" s="13" t="s">
        <v>6</v>
      </c>
    </row>
    <row r="13" spans="1:74" ht="12" customHeight="1">
      <c r="B13" s="16"/>
      <c r="D13" s="23" t="s">
        <v>28</v>
      </c>
      <c r="AK13" s="23" t="s">
        <v>25</v>
      </c>
      <c r="AN13" s="25" t="s">
        <v>29</v>
      </c>
      <c r="AR13" s="16"/>
      <c r="BE13" s="182"/>
      <c r="BS13" s="13" t="s">
        <v>6</v>
      </c>
    </row>
    <row r="14" spans="1:74" ht="12.75">
      <c r="B14" s="16"/>
      <c r="E14" s="187" t="s">
        <v>29</v>
      </c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88"/>
      <c r="AG14" s="188"/>
      <c r="AH14" s="188"/>
      <c r="AI14" s="188"/>
      <c r="AJ14" s="188"/>
      <c r="AK14" s="23" t="s">
        <v>27</v>
      </c>
      <c r="AN14" s="25" t="s">
        <v>29</v>
      </c>
      <c r="AR14" s="16"/>
      <c r="BE14" s="182"/>
      <c r="BS14" s="13" t="s">
        <v>6</v>
      </c>
    </row>
    <row r="15" spans="1:74" ht="6.95" customHeight="1">
      <c r="B15" s="16"/>
      <c r="AR15" s="16"/>
      <c r="BE15" s="182"/>
      <c r="BS15" s="13" t="s">
        <v>4</v>
      </c>
    </row>
    <row r="16" spans="1:74" ht="12" customHeight="1">
      <c r="B16" s="16"/>
      <c r="D16" s="23" t="s">
        <v>30</v>
      </c>
      <c r="AK16" s="23" t="s">
        <v>25</v>
      </c>
      <c r="AN16" s="21" t="s">
        <v>1</v>
      </c>
      <c r="AR16" s="16"/>
      <c r="BE16" s="182"/>
      <c r="BS16" s="13" t="s">
        <v>4</v>
      </c>
    </row>
    <row r="17" spans="2:71" ht="18.399999999999999" customHeight="1">
      <c r="B17" s="16"/>
      <c r="E17" s="21" t="s">
        <v>31</v>
      </c>
      <c r="AK17" s="23" t="s">
        <v>27</v>
      </c>
      <c r="AN17" s="21" t="s">
        <v>1</v>
      </c>
      <c r="AR17" s="16"/>
      <c r="BE17" s="182"/>
      <c r="BS17" s="13" t="s">
        <v>32</v>
      </c>
    </row>
    <row r="18" spans="2:71" ht="6.95" customHeight="1">
      <c r="B18" s="16"/>
      <c r="AR18" s="16"/>
      <c r="BE18" s="182"/>
      <c r="BS18" s="13" t="s">
        <v>6</v>
      </c>
    </row>
    <row r="19" spans="2:71" ht="12" customHeight="1">
      <c r="B19" s="16"/>
      <c r="D19" s="23" t="s">
        <v>33</v>
      </c>
      <c r="AK19" s="23" t="s">
        <v>25</v>
      </c>
      <c r="AN19" s="21" t="s">
        <v>1</v>
      </c>
      <c r="AR19" s="16"/>
      <c r="BE19" s="182"/>
      <c r="BS19" s="13" t="s">
        <v>6</v>
      </c>
    </row>
    <row r="20" spans="2:71" ht="18.399999999999999" customHeight="1">
      <c r="B20" s="16"/>
      <c r="E20" s="21" t="s">
        <v>34</v>
      </c>
      <c r="AK20" s="23" t="s">
        <v>27</v>
      </c>
      <c r="AN20" s="21" t="s">
        <v>1</v>
      </c>
      <c r="AR20" s="16"/>
      <c r="BE20" s="182"/>
      <c r="BS20" s="13" t="s">
        <v>32</v>
      </c>
    </row>
    <row r="21" spans="2:71" ht="6.95" customHeight="1">
      <c r="B21" s="16"/>
      <c r="AR21" s="16"/>
      <c r="BE21" s="182"/>
    </row>
    <row r="22" spans="2:71" ht="12" customHeight="1">
      <c r="B22" s="16"/>
      <c r="D22" s="23" t="s">
        <v>35</v>
      </c>
      <c r="AR22" s="16"/>
      <c r="BE22" s="182"/>
    </row>
    <row r="23" spans="2:71" ht="204" customHeight="1">
      <c r="B23" s="16"/>
      <c r="E23" s="189" t="s">
        <v>36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16"/>
      <c r="BE23" s="182"/>
    </row>
    <row r="24" spans="2:71" ht="6.95" customHeight="1">
      <c r="B24" s="16"/>
      <c r="AR24" s="16"/>
      <c r="BE24" s="182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82"/>
    </row>
    <row r="26" spans="2:71" s="1" customFormat="1" ht="25.9" customHeight="1">
      <c r="B26" s="28"/>
      <c r="D26" s="29" t="s">
        <v>37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90">
        <f>ROUND(AG94,2)</f>
        <v>0</v>
      </c>
      <c r="AL26" s="191"/>
      <c r="AM26" s="191"/>
      <c r="AN26" s="191"/>
      <c r="AO26" s="191"/>
      <c r="AR26" s="28"/>
      <c r="BE26" s="182"/>
    </row>
    <row r="27" spans="2:71" s="1" customFormat="1" ht="6.95" customHeight="1">
      <c r="B27" s="28"/>
      <c r="AR27" s="28"/>
      <c r="BE27" s="182"/>
    </row>
    <row r="28" spans="2:71" s="1" customFormat="1" ht="12.75">
      <c r="B28" s="28"/>
      <c r="L28" s="192" t="s">
        <v>38</v>
      </c>
      <c r="M28" s="192"/>
      <c r="N28" s="192"/>
      <c r="O28" s="192"/>
      <c r="P28" s="192"/>
      <c r="W28" s="192" t="s">
        <v>39</v>
      </c>
      <c r="X28" s="192"/>
      <c r="Y28" s="192"/>
      <c r="Z28" s="192"/>
      <c r="AA28" s="192"/>
      <c r="AB28" s="192"/>
      <c r="AC28" s="192"/>
      <c r="AD28" s="192"/>
      <c r="AE28" s="192"/>
      <c r="AK28" s="192" t="s">
        <v>40</v>
      </c>
      <c r="AL28" s="192"/>
      <c r="AM28" s="192"/>
      <c r="AN28" s="192"/>
      <c r="AO28" s="192"/>
      <c r="AR28" s="28"/>
      <c r="BE28" s="182"/>
    </row>
    <row r="29" spans="2:71" s="2" customFormat="1" ht="14.45" customHeight="1">
      <c r="B29" s="32"/>
      <c r="D29" s="23" t="s">
        <v>41</v>
      </c>
      <c r="F29" s="23" t="s">
        <v>42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2"/>
      <c r="BE29" s="183"/>
    </row>
    <row r="30" spans="2:71" s="2" customFormat="1" ht="14.45" customHeight="1">
      <c r="B30" s="32"/>
      <c r="F30" s="23" t="s">
        <v>43</v>
      </c>
      <c r="L30" s="195">
        <v>0.12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2"/>
      <c r="BE30" s="183"/>
    </row>
    <row r="31" spans="2:71" s="2" customFormat="1" ht="14.45" hidden="1" customHeight="1">
      <c r="B31" s="32"/>
      <c r="F31" s="23" t="s">
        <v>44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2"/>
      <c r="BE31" s="183"/>
    </row>
    <row r="32" spans="2:71" s="2" customFormat="1" ht="14.45" hidden="1" customHeight="1">
      <c r="B32" s="32"/>
      <c r="F32" s="23" t="s">
        <v>45</v>
      </c>
      <c r="L32" s="195">
        <v>0.12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2"/>
      <c r="BE32" s="183"/>
    </row>
    <row r="33" spans="2:57" s="2" customFormat="1" ht="14.45" hidden="1" customHeight="1">
      <c r="B33" s="32"/>
      <c r="F33" s="23" t="s">
        <v>46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2"/>
      <c r="BE33" s="183"/>
    </row>
    <row r="34" spans="2:57" s="1" customFormat="1" ht="6.95" customHeight="1">
      <c r="B34" s="28"/>
      <c r="AR34" s="28"/>
      <c r="BE34" s="182"/>
    </row>
    <row r="35" spans="2:57" s="1" customFormat="1" ht="25.9" customHeight="1">
      <c r="B35" s="28"/>
      <c r="C35" s="33"/>
      <c r="D35" s="34" t="s">
        <v>47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48</v>
      </c>
      <c r="U35" s="35"/>
      <c r="V35" s="35"/>
      <c r="W35" s="35"/>
      <c r="X35" s="199" t="s">
        <v>49</v>
      </c>
      <c r="Y35" s="197"/>
      <c r="Z35" s="197"/>
      <c r="AA35" s="197"/>
      <c r="AB35" s="197"/>
      <c r="AC35" s="35"/>
      <c r="AD35" s="35"/>
      <c r="AE35" s="35"/>
      <c r="AF35" s="35"/>
      <c r="AG35" s="35"/>
      <c r="AH35" s="35"/>
      <c r="AI35" s="35"/>
      <c r="AJ35" s="35"/>
      <c r="AK35" s="196">
        <f>SUM(AK26:AK33)</f>
        <v>0</v>
      </c>
      <c r="AL35" s="197"/>
      <c r="AM35" s="197"/>
      <c r="AN35" s="197"/>
      <c r="AO35" s="198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51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52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53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52</v>
      </c>
      <c r="AI60" s="30"/>
      <c r="AJ60" s="30"/>
      <c r="AK60" s="30"/>
      <c r="AL60" s="30"/>
      <c r="AM60" s="39" t="s">
        <v>53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54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55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52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53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52</v>
      </c>
      <c r="AI75" s="30"/>
      <c r="AJ75" s="30"/>
      <c r="AK75" s="30"/>
      <c r="AL75" s="30"/>
      <c r="AM75" s="39" t="s">
        <v>53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56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LSHK-1032025</v>
      </c>
      <c r="AR84" s="44"/>
    </row>
    <row r="85" spans="1:91" s="4" customFormat="1" ht="36.950000000000003" customHeight="1">
      <c r="B85" s="45"/>
      <c r="C85" s="46" t="s">
        <v>16</v>
      </c>
      <c r="L85" s="162" t="str">
        <f>K6</f>
        <v>LSHK – stavební úpravy sociálního zařízení - budova č.247 na p.č.st.175</v>
      </c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63"/>
      <c r="Y85" s="163"/>
      <c r="Z85" s="163"/>
      <c r="AA85" s="163"/>
      <c r="AB85" s="163"/>
      <c r="AC85" s="163"/>
      <c r="AD85" s="163"/>
      <c r="AE85" s="163"/>
      <c r="AF85" s="163"/>
      <c r="AG85" s="163"/>
      <c r="AH85" s="163"/>
      <c r="AI85" s="163"/>
      <c r="AJ85" s="163"/>
      <c r="AK85" s="163"/>
      <c r="AL85" s="163"/>
      <c r="AM85" s="163"/>
      <c r="AN85" s="163"/>
      <c r="AO85" s="163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20</v>
      </c>
      <c r="L87" s="47" t="str">
        <f>IF(K8="","",K8)</f>
        <v xml:space="preserve">budova č.247 na p.č.st.175, obec:  Hradec Králové </v>
      </c>
      <c r="AI87" s="23" t="s">
        <v>22</v>
      </c>
      <c r="AM87" s="164" t="str">
        <f>IF(AN8= "","",AN8)</f>
        <v>10. 3. 2025</v>
      </c>
      <c r="AN87" s="164"/>
      <c r="AR87" s="28"/>
    </row>
    <row r="88" spans="1:91" s="1" customFormat="1" ht="6.95" customHeight="1">
      <c r="B88" s="28"/>
      <c r="AR88" s="28"/>
    </row>
    <row r="89" spans="1:91" s="1" customFormat="1" ht="25.7" customHeight="1">
      <c r="B89" s="28"/>
      <c r="C89" s="23" t="s">
        <v>24</v>
      </c>
      <c r="L89" s="3" t="str">
        <f>IF(E11= "","",E11)</f>
        <v xml:space="preserve">Letecké služby Hradec Králové a.s., Piletická 151 </v>
      </c>
      <c r="AI89" s="23" t="s">
        <v>30</v>
      </c>
      <c r="AM89" s="165" t="str">
        <f>IF(E17="","",E17)</f>
        <v>PPI servi s.r.o., Škroupova 631/6 500 02 HK</v>
      </c>
      <c r="AN89" s="166"/>
      <c r="AO89" s="166"/>
      <c r="AP89" s="166"/>
      <c r="AR89" s="28"/>
      <c r="AS89" s="167" t="s">
        <v>57</v>
      </c>
      <c r="AT89" s="168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28</v>
      </c>
      <c r="L90" s="3" t="str">
        <f>IF(E14= "Vyplň údaj","",E14)</f>
        <v/>
      </c>
      <c r="AI90" s="23" t="s">
        <v>33</v>
      </c>
      <c r="AM90" s="165" t="str">
        <f>IF(E20="","",E20)</f>
        <v xml:space="preserve"> </v>
      </c>
      <c r="AN90" s="166"/>
      <c r="AO90" s="166"/>
      <c r="AP90" s="166"/>
      <c r="AR90" s="28"/>
      <c r="AS90" s="169"/>
      <c r="AT90" s="170"/>
      <c r="BD90" s="52"/>
    </row>
    <row r="91" spans="1:91" s="1" customFormat="1" ht="10.9" customHeight="1">
      <c r="B91" s="28"/>
      <c r="AR91" s="28"/>
      <c r="AS91" s="169"/>
      <c r="AT91" s="170"/>
      <c r="BD91" s="52"/>
    </row>
    <row r="92" spans="1:91" s="1" customFormat="1" ht="29.25" customHeight="1">
      <c r="B92" s="28"/>
      <c r="C92" s="171" t="s">
        <v>58</v>
      </c>
      <c r="D92" s="172"/>
      <c r="E92" s="172"/>
      <c r="F92" s="172"/>
      <c r="G92" s="172"/>
      <c r="H92" s="53"/>
      <c r="I92" s="174" t="s">
        <v>59</v>
      </c>
      <c r="J92" s="172"/>
      <c r="K92" s="172"/>
      <c r="L92" s="172"/>
      <c r="M92" s="172"/>
      <c r="N92" s="172"/>
      <c r="O92" s="172"/>
      <c r="P92" s="172"/>
      <c r="Q92" s="172"/>
      <c r="R92" s="172"/>
      <c r="S92" s="172"/>
      <c r="T92" s="172"/>
      <c r="U92" s="172"/>
      <c r="V92" s="172"/>
      <c r="W92" s="172"/>
      <c r="X92" s="172"/>
      <c r="Y92" s="172"/>
      <c r="Z92" s="172"/>
      <c r="AA92" s="172"/>
      <c r="AB92" s="172"/>
      <c r="AC92" s="172"/>
      <c r="AD92" s="172"/>
      <c r="AE92" s="172"/>
      <c r="AF92" s="172"/>
      <c r="AG92" s="173" t="s">
        <v>60</v>
      </c>
      <c r="AH92" s="172"/>
      <c r="AI92" s="172"/>
      <c r="AJ92" s="172"/>
      <c r="AK92" s="172"/>
      <c r="AL92" s="172"/>
      <c r="AM92" s="172"/>
      <c r="AN92" s="174" t="s">
        <v>61</v>
      </c>
      <c r="AO92" s="172"/>
      <c r="AP92" s="175"/>
      <c r="AQ92" s="54" t="s">
        <v>62</v>
      </c>
      <c r="AR92" s="28"/>
      <c r="AS92" s="55" t="s">
        <v>63</v>
      </c>
      <c r="AT92" s="56" t="s">
        <v>64</v>
      </c>
      <c r="AU92" s="56" t="s">
        <v>65</v>
      </c>
      <c r="AV92" s="56" t="s">
        <v>66</v>
      </c>
      <c r="AW92" s="56" t="s">
        <v>67</v>
      </c>
      <c r="AX92" s="56" t="s">
        <v>68</v>
      </c>
      <c r="AY92" s="56" t="s">
        <v>69</v>
      </c>
      <c r="AZ92" s="56" t="s">
        <v>70</v>
      </c>
      <c r="BA92" s="56" t="s">
        <v>71</v>
      </c>
      <c r="BB92" s="56" t="s">
        <v>72</v>
      </c>
      <c r="BC92" s="56" t="s">
        <v>73</v>
      </c>
      <c r="BD92" s="57" t="s">
        <v>74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75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9">
        <f>ROUND(SUM(AG95:AG99),2)</f>
        <v>0</v>
      </c>
      <c r="AH94" s="179"/>
      <c r="AI94" s="179"/>
      <c r="AJ94" s="179"/>
      <c r="AK94" s="179"/>
      <c r="AL94" s="179"/>
      <c r="AM94" s="179"/>
      <c r="AN94" s="180">
        <f t="shared" ref="AN94:AN99" si="0">SUM(AG94,AT94)</f>
        <v>0</v>
      </c>
      <c r="AO94" s="180"/>
      <c r="AP94" s="180"/>
      <c r="AQ94" s="63" t="s">
        <v>1</v>
      </c>
      <c r="AR94" s="59"/>
      <c r="AS94" s="64">
        <f>ROUND(SUM(AS95:AS99),2)</f>
        <v>0</v>
      </c>
      <c r="AT94" s="65">
        <f t="shared" ref="AT94:AT99" si="1">ROUND(SUM(AV94:AW94),2)</f>
        <v>0</v>
      </c>
      <c r="AU94" s="66">
        <f>ROUND(SUM(AU95:AU99),5)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ROUND(SUM(AZ95:AZ99),2)</f>
        <v>0</v>
      </c>
      <c r="BA94" s="65">
        <f>ROUND(SUM(BA95:BA99),2)</f>
        <v>0</v>
      </c>
      <c r="BB94" s="65">
        <f>ROUND(SUM(BB95:BB99),2)</f>
        <v>0</v>
      </c>
      <c r="BC94" s="65">
        <f>ROUND(SUM(BC95:BC99),2)</f>
        <v>0</v>
      </c>
      <c r="BD94" s="67">
        <f>ROUND(SUM(BD95:BD99),2)</f>
        <v>0</v>
      </c>
      <c r="BS94" s="68" t="s">
        <v>76</v>
      </c>
      <c r="BT94" s="68" t="s">
        <v>77</v>
      </c>
      <c r="BU94" s="69" t="s">
        <v>78</v>
      </c>
      <c r="BV94" s="68" t="s">
        <v>79</v>
      </c>
      <c r="BW94" s="68" t="s">
        <v>5</v>
      </c>
      <c r="BX94" s="68" t="s">
        <v>80</v>
      </c>
      <c r="CL94" s="68" t="s">
        <v>1</v>
      </c>
    </row>
    <row r="95" spans="1:91" s="6" customFormat="1" ht="16.5" customHeight="1">
      <c r="A95" s="70" t="s">
        <v>81</v>
      </c>
      <c r="B95" s="71"/>
      <c r="C95" s="72"/>
      <c r="D95" s="176" t="s">
        <v>82</v>
      </c>
      <c r="E95" s="176"/>
      <c r="F95" s="176"/>
      <c r="G95" s="176"/>
      <c r="H95" s="176"/>
      <c r="I95" s="73"/>
      <c r="J95" s="176" t="s">
        <v>83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7">
        <f>'SO01 - STAVEBNÍ ČÁST'!J30</f>
        <v>0</v>
      </c>
      <c r="AH95" s="178"/>
      <c r="AI95" s="178"/>
      <c r="AJ95" s="178"/>
      <c r="AK95" s="178"/>
      <c r="AL95" s="178"/>
      <c r="AM95" s="178"/>
      <c r="AN95" s="177">
        <f t="shared" si="0"/>
        <v>0</v>
      </c>
      <c r="AO95" s="178"/>
      <c r="AP95" s="178"/>
      <c r="AQ95" s="74" t="s">
        <v>84</v>
      </c>
      <c r="AR95" s="71"/>
      <c r="AS95" s="75">
        <v>0</v>
      </c>
      <c r="AT95" s="76">
        <f t="shared" si="1"/>
        <v>0</v>
      </c>
      <c r="AU95" s="77">
        <f>'SO01 - STAVEBNÍ ČÁST'!P131</f>
        <v>0</v>
      </c>
      <c r="AV95" s="76">
        <f>'SO01 - STAVEBNÍ ČÁST'!J33</f>
        <v>0</v>
      </c>
      <c r="AW95" s="76">
        <f>'SO01 - STAVEBNÍ ČÁST'!J34</f>
        <v>0</v>
      </c>
      <c r="AX95" s="76">
        <f>'SO01 - STAVEBNÍ ČÁST'!J35</f>
        <v>0</v>
      </c>
      <c r="AY95" s="76">
        <f>'SO01 - STAVEBNÍ ČÁST'!J36</f>
        <v>0</v>
      </c>
      <c r="AZ95" s="76">
        <f>'SO01 - STAVEBNÍ ČÁST'!F33</f>
        <v>0</v>
      </c>
      <c r="BA95" s="76">
        <f>'SO01 - STAVEBNÍ ČÁST'!F34</f>
        <v>0</v>
      </c>
      <c r="BB95" s="76">
        <f>'SO01 - STAVEBNÍ ČÁST'!F35</f>
        <v>0</v>
      </c>
      <c r="BC95" s="76">
        <f>'SO01 - STAVEBNÍ ČÁST'!F36</f>
        <v>0</v>
      </c>
      <c r="BD95" s="78">
        <f>'SO01 - STAVEBNÍ ČÁST'!F37</f>
        <v>0</v>
      </c>
      <c r="BT95" s="79" t="s">
        <v>85</v>
      </c>
      <c r="BV95" s="79" t="s">
        <v>79</v>
      </c>
      <c r="BW95" s="79" t="s">
        <v>86</v>
      </c>
      <c r="BX95" s="79" t="s">
        <v>5</v>
      </c>
      <c r="CL95" s="79" t="s">
        <v>1</v>
      </c>
      <c r="CM95" s="79" t="s">
        <v>87</v>
      </c>
    </row>
    <row r="96" spans="1:91" s="6" customFormat="1" ht="16.5" customHeight="1">
      <c r="A96" s="70" t="s">
        <v>81</v>
      </c>
      <c r="B96" s="71"/>
      <c r="C96" s="72"/>
      <c r="D96" s="176" t="s">
        <v>88</v>
      </c>
      <c r="E96" s="176"/>
      <c r="F96" s="176"/>
      <c r="G96" s="176"/>
      <c r="H96" s="176"/>
      <c r="I96" s="73"/>
      <c r="J96" s="176" t="s">
        <v>89</v>
      </c>
      <c r="K96" s="176"/>
      <c r="L96" s="176"/>
      <c r="M96" s="176"/>
      <c r="N96" s="176"/>
      <c r="O96" s="176"/>
      <c r="P96" s="176"/>
      <c r="Q96" s="176"/>
      <c r="R96" s="176"/>
      <c r="S96" s="176"/>
      <c r="T96" s="176"/>
      <c r="U96" s="176"/>
      <c r="V96" s="176"/>
      <c r="W96" s="176"/>
      <c r="X96" s="176"/>
      <c r="Y96" s="176"/>
      <c r="Z96" s="176"/>
      <c r="AA96" s="176"/>
      <c r="AB96" s="176"/>
      <c r="AC96" s="176"/>
      <c r="AD96" s="176"/>
      <c r="AE96" s="176"/>
      <c r="AF96" s="176"/>
      <c r="AG96" s="177">
        <f>'ZTI - ZDRAVOTNĚ TECHNICKÉ...'!J30</f>
        <v>0</v>
      </c>
      <c r="AH96" s="178"/>
      <c r="AI96" s="178"/>
      <c r="AJ96" s="178"/>
      <c r="AK96" s="178"/>
      <c r="AL96" s="178"/>
      <c r="AM96" s="178"/>
      <c r="AN96" s="177">
        <f t="shared" si="0"/>
        <v>0</v>
      </c>
      <c r="AO96" s="178"/>
      <c r="AP96" s="178"/>
      <c r="AQ96" s="74" t="s">
        <v>84</v>
      </c>
      <c r="AR96" s="71"/>
      <c r="AS96" s="75">
        <v>0</v>
      </c>
      <c r="AT96" s="76">
        <f t="shared" si="1"/>
        <v>0</v>
      </c>
      <c r="AU96" s="77">
        <f>'ZTI - ZDRAVOTNĚ TECHNICKÉ...'!P121</f>
        <v>0</v>
      </c>
      <c r="AV96" s="76">
        <f>'ZTI - ZDRAVOTNĚ TECHNICKÉ...'!J33</f>
        <v>0</v>
      </c>
      <c r="AW96" s="76">
        <f>'ZTI - ZDRAVOTNĚ TECHNICKÉ...'!J34</f>
        <v>0</v>
      </c>
      <c r="AX96" s="76">
        <f>'ZTI - ZDRAVOTNĚ TECHNICKÉ...'!J35</f>
        <v>0</v>
      </c>
      <c r="AY96" s="76">
        <f>'ZTI - ZDRAVOTNĚ TECHNICKÉ...'!J36</f>
        <v>0</v>
      </c>
      <c r="AZ96" s="76">
        <f>'ZTI - ZDRAVOTNĚ TECHNICKÉ...'!F33</f>
        <v>0</v>
      </c>
      <c r="BA96" s="76">
        <f>'ZTI - ZDRAVOTNĚ TECHNICKÉ...'!F34</f>
        <v>0</v>
      </c>
      <c r="BB96" s="76">
        <f>'ZTI - ZDRAVOTNĚ TECHNICKÉ...'!F35</f>
        <v>0</v>
      </c>
      <c r="BC96" s="76">
        <f>'ZTI - ZDRAVOTNĚ TECHNICKÉ...'!F36</f>
        <v>0</v>
      </c>
      <c r="BD96" s="78">
        <f>'ZTI - ZDRAVOTNĚ TECHNICKÉ...'!F37</f>
        <v>0</v>
      </c>
      <c r="BT96" s="79" t="s">
        <v>85</v>
      </c>
      <c r="BV96" s="79" t="s">
        <v>79</v>
      </c>
      <c r="BW96" s="79" t="s">
        <v>90</v>
      </c>
      <c r="BX96" s="79" t="s">
        <v>5</v>
      </c>
      <c r="CL96" s="79" t="s">
        <v>1</v>
      </c>
      <c r="CM96" s="79" t="s">
        <v>87</v>
      </c>
    </row>
    <row r="97" spans="1:91" s="6" customFormat="1" ht="16.5" customHeight="1">
      <c r="A97" s="70" t="s">
        <v>81</v>
      </c>
      <c r="B97" s="71"/>
      <c r="C97" s="72"/>
      <c r="D97" s="176" t="s">
        <v>91</v>
      </c>
      <c r="E97" s="176"/>
      <c r="F97" s="176"/>
      <c r="G97" s="176"/>
      <c r="H97" s="176"/>
      <c r="I97" s="73"/>
      <c r="J97" s="176" t="s">
        <v>92</v>
      </c>
      <c r="K97" s="176"/>
      <c r="L97" s="176"/>
      <c r="M97" s="176"/>
      <c r="N97" s="176"/>
      <c r="O97" s="176"/>
      <c r="P97" s="176"/>
      <c r="Q97" s="176"/>
      <c r="R97" s="176"/>
      <c r="S97" s="176"/>
      <c r="T97" s="176"/>
      <c r="U97" s="176"/>
      <c r="V97" s="176"/>
      <c r="W97" s="176"/>
      <c r="X97" s="176"/>
      <c r="Y97" s="176"/>
      <c r="Z97" s="176"/>
      <c r="AA97" s="176"/>
      <c r="AB97" s="176"/>
      <c r="AC97" s="176"/>
      <c r="AD97" s="176"/>
      <c r="AE97" s="176"/>
      <c r="AF97" s="176"/>
      <c r="AG97" s="177">
        <f>'EI - ELEKTROINSTALACE'!J30</f>
        <v>0</v>
      </c>
      <c r="AH97" s="178"/>
      <c r="AI97" s="178"/>
      <c r="AJ97" s="178"/>
      <c r="AK97" s="178"/>
      <c r="AL97" s="178"/>
      <c r="AM97" s="178"/>
      <c r="AN97" s="177">
        <f t="shared" si="0"/>
        <v>0</v>
      </c>
      <c r="AO97" s="178"/>
      <c r="AP97" s="178"/>
      <c r="AQ97" s="74" t="s">
        <v>84</v>
      </c>
      <c r="AR97" s="71"/>
      <c r="AS97" s="75">
        <v>0</v>
      </c>
      <c r="AT97" s="76">
        <f t="shared" si="1"/>
        <v>0</v>
      </c>
      <c r="AU97" s="77">
        <f>'EI - ELEKTROINSTALACE'!P118</f>
        <v>0</v>
      </c>
      <c r="AV97" s="76">
        <f>'EI - ELEKTROINSTALACE'!J33</f>
        <v>0</v>
      </c>
      <c r="AW97" s="76">
        <f>'EI - ELEKTROINSTALACE'!J34</f>
        <v>0</v>
      </c>
      <c r="AX97" s="76">
        <f>'EI - ELEKTROINSTALACE'!J35</f>
        <v>0</v>
      </c>
      <c r="AY97" s="76">
        <f>'EI - ELEKTROINSTALACE'!J36</f>
        <v>0</v>
      </c>
      <c r="AZ97" s="76">
        <f>'EI - ELEKTROINSTALACE'!F33</f>
        <v>0</v>
      </c>
      <c r="BA97" s="76">
        <f>'EI - ELEKTROINSTALACE'!F34</f>
        <v>0</v>
      </c>
      <c r="BB97" s="76">
        <f>'EI - ELEKTROINSTALACE'!F35</f>
        <v>0</v>
      </c>
      <c r="BC97" s="76">
        <f>'EI - ELEKTROINSTALACE'!F36</f>
        <v>0</v>
      </c>
      <c r="BD97" s="78">
        <f>'EI - ELEKTROINSTALACE'!F37</f>
        <v>0</v>
      </c>
      <c r="BT97" s="79" t="s">
        <v>85</v>
      </c>
      <c r="BV97" s="79" t="s">
        <v>79</v>
      </c>
      <c r="BW97" s="79" t="s">
        <v>93</v>
      </c>
      <c r="BX97" s="79" t="s">
        <v>5</v>
      </c>
      <c r="CL97" s="79" t="s">
        <v>1</v>
      </c>
      <c r="CM97" s="79" t="s">
        <v>87</v>
      </c>
    </row>
    <row r="98" spans="1:91" s="6" customFormat="1" ht="16.5" customHeight="1">
      <c r="A98" s="70" t="s">
        <v>81</v>
      </c>
      <c r="B98" s="71"/>
      <c r="C98" s="72"/>
      <c r="D98" s="176" t="s">
        <v>94</v>
      </c>
      <c r="E98" s="176"/>
      <c r="F98" s="176"/>
      <c r="G98" s="176"/>
      <c r="H98" s="176"/>
      <c r="I98" s="73"/>
      <c r="J98" s="176" t="s">
        <v>95</v>
      </c>
      <c r="K98" s="176"/>
      <c r="L98" s="176"/>
      <c r="M98" s="176"/>
      <c r="N98" s="176"/>
      <c r="O98" s="176"/>
      <c r="P98" s="176"/>
      <c r="Q98" s="176"/>
      <c r="R98" s="176"/>
      <c r="S98" s="176"/>
      <c r="T98" s="176"/>
      <c r="U98" s="176"/>
      <c r="V98" s="176"/>
      <c r="W98" s="176"/>
      <c r="X98" s="176"/>
      <c r="Y98" s="176"/>
      <c r="Z98" s="176"/>
      <c r="AA98" s="176"/>
      <c r="AB98" s="176"/>
      <c r="AC98" s="176"/>
      <c r="AD98" s="176"/>
      <c r="AE98" s="176"/>
      <c r="AF98" s="176"/>
      <c r="AG98" s="177">
        <f>'VZT - VZDUCHOTECHNIKA'!J30</f>
        <v>0</v>
      </c>
      <c r="AH98" s="178"/>
      <c r="AI98" s="178"/>
      <c r="AJ98" s="178"/>
      <c r="AK98" s="178"/>
      <c r="AL98" s="178"/>
      <c r="AM98" s="178"/>
      <c r="AN98" s="177">
        <f t="shared" si="0"/>
        <v>0</v>
      </c>
      <c r="AO98" s="178"/>
      <c r="AP98" s="178"/>
      <c r="AQ98" s="74" t="s">
        <v>84</v>
      </c>
      <c r="AR98" s="71"/>
      <c r="AS98" s="75">
        <v>0</v>
      </c>
      <c r="AT98" s="76">
        <f t="shared" si="1"/>
        <v>0</v>
      </c>
      <c r="AU98" s="77">
        <f>'VZT - VZDUCHOTECHNIKA'!P118</f>
        <v>0</v>
      </c>
      <c r="AV98" s="76">
        <f>'VZT - VZDUCHOTECHNIKA'!J33</f>
        <v>0</v>
      </c>
      <c r="AW98" s="76">
        <f>'VZT - VZDUCHOTECHNIKA'!J34</f>
        <v>0</v>
      </c>
      <c r="AX98" s="76">
        <f>'VZT - VZDUCHOTECHNIKA'!J35</f>
        <v>0</v>
      </c>
      <c r="AY98" s="76">
        <f>'VZT - VZDUCHOTECHNIKA'!J36</f>
        <v>0</v>
      </c>
      <c r="AZ98" s="76">
        <f>'VZT - VZDUCHOTECHNIKA'!F33</f>
        <v>0</v>
      </c>
      <c r="BA98" s="76">
        <f>'VZT - VZDUCHOTECHNIKA'!F34</f>
        <v>0</v>
      </c>
      <c r="BB98" s="76">
        <f>'VZT - VZDUCHOTECHNIKA'!F35</f>
        <v>0</v>
      </c>
      <c r="BC98" s="76">
        <f>'VZT - VZDUCHOTECHNIKA'!F36</f>
        <v>0</v>
      </c>
      <c r="BD98" s="78">
        <f>'VZT - VZDUCHOTECHNIKA'!F37</f>
        <v>0</v>
      </c>
      <c r="BT98" s="79" t="s">
        <v>85</v>
      </c>
      <c r="BV98" s="79" t="s">
        <v>79</v>
      </c>
      <c r="BW98" s="79" t="s">
        <v>96</v>
      </c>
      <c r="BX98" s="79" t="s">
        <v>5</v>
      </c>
      <c r="CL98" s="79" t="s">
        <v>1</v>
      </c>
      <c r="CM98" s="79" t="s">
        <v>87</v>
      </c>
    </row>
    <row r="99" spans="1:91" s="6" customFormat="1" ht="16.5" customHeight="1">
      <c r="A99" s="70" t="s">
        <v>81</v>
      </c>
      <c r="B99" s="71"/>
      <c r="C99" s="72"/>
      <c r="D99" s="176" t="s">
        <v>97</v>
      </c>
      <c r="E99" s="176"/>
      <c r="F99" s="176"/>
      <c r="G99" s="176"/>
      <c r="H99" s="176"/>
      <c r="I99" s="73"/>
      <c r="J99" s="176" t="s">
        <v>98</v>
      </c>
      <c r="K99" s="176"/>
      <c r="L99" s="176"/>
      <c r="M99" s="176"/>
      <c r="N99" s="176"/>
      <c r="O99" s="176"/>
      <c r="P99" s="176"/>
      <c r="Q99" s="176"/>
      <c r="R99" s="176"/>
      <c r="S99" s="176"/>
      <c r="T99" s="176"/>
      <c r="U99" s="176"/>
      <c r="V99" s="176"/>
      <c r="W99" s="176"/>
      <c r="X99" s="176"/>
      <c r="Y99" s="176"/>
      <c r="Z99" s="176"/>
      <c r="AA99" s="176"/>
      <c r="AB99" s="176"/>
      <c r="AC99" s="176"/>
      <c r="AD99" s="176"/>
      <c r="AE99" s="176"/>
      <c r="AF99" s="176"/>
      <c r="AG99" s="177">
        <f>'VRN - Vedlejší rozpočtové...'!J30</f>
        <v>0</v>
      </c>
      <c r="AH99" s="178"/>
      <c r="AI99" s="178"/>
      <c r="AJ99" s="178"/>
      <c r="AK99" s="178"/>
      <c r="AL99" s="178"/>
      <c r="AM99" s="178"/>
      <c r="AN99" s="177">
        <f t="shared" si="0"/>
        <v>0</v>
      </c>
      <c r="AO99" s="178"/>
      <c r="AP99" s="178"/>
      <c r="AQ99" s="74" t="s">
        <v>84</v>
      </c>
      <c r="AR99" s="71"/>
      <c r="AS99" s="80">
        <v>0</v>
      </c>
      <c r="AT99" s="81">
        <f t="shared" si="1"/>
        <v>0</v>
      </c>
      <c r="AU99" s="82">
        <f>'VRN - Vedlejší rozpočtové...'!P117</f>
        <v>0</v>
      </c>
      <c r="AV99" s="81">
        <f>'VRN - Vedlejší rozpočtové...'!J33</f>
        <v>0</v>
      </c>
      <c r="AW99" s="81">
        <f>'VRN - Vedlejší rozpočtové...'!J34</f>
        <v>0</v>
      </c>
      <c r="AX99" s="81">
        <f>'VRN - Vedlejší rozpočtové...'!J35</f>
        <v>0</v>
      </c>
      <c r="AY99" s="81">
        <f>'VRN - Vedlejší rozpočtové...'!J36</f>
        <v>0</v>
      </c>
      <c r="AZ99" s="81">
        <f>'VRN - Vedlejší rozpočtové...'!F33</f>
        <v>0</v>
      </c>
      <c r="BA99" s="81">
        <f>'VRN - Vedlejší rozpočtové...'!F34</f>
        <v>0</v>
      </c>
      <c r="BB99" s="81">
        <f>'VRN - Vedlejší rozpočtové...'!F35</f>
        <v>0</v>
      </c>
      <c r="BC99" s="81">
        <f>'VRN - Vedlejší rozpočtové...'!F36</f>
        <v>0</v>
      </c>
      <c r="BD99" s="83">
        <f>'VRN - Vedlejší rozpočtové...'!F37</f>
        <v>0</v>
      </c>
      <c r="BT99" s="79" t="s">
        <v>85</v>
      </c>
      <c r="BV99" s="79" t="s">
        <v>79</v>
      </c>
      <c r="BW99" s="79" t="s">
        <v>99</v>
      </c>
      <c r="BX99" s="79" t="s">
        <v>5</v>
      </c>
      <c r="CL99" s="79" t="s">
        <v>1</v>
      </c>
      <c r="CM99" s="79" t="s">
        <v>87</v>
      </c>
    </row>
    <row r="100" spans="1:91" s="1" customFormat="1" ht="30" customHeight="1">
      <c r="B100" s="28"/>
      <c r="AR100" s="28"/>
    </row>
    <row r="101" spans="1:91" s="1" customFormat="1" ht="6.95" customHeight="1"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F101" s="41"/>
      <c r="AG101" s="41"/>
      <c r="AH101" s="41"/>
      <c r="AI101" s="41"/>
      <c r="AJ101" s="41"/>
      <c r="AK101" s="41"/>
      <c r="AL101" s="41"/>
      <c r="AM101" s="41"/>
      <c r="AN101" s="41"/>
      <c r="AO101" s="41"/>
      <c r="AP101" s="41"/>
      <c r="AQ101" s="41"/>
      <c r="AR101" s="28"/>
    </row>
  </sheetData>
  <sheetProtection algorithmName="SHA-512" hashValue="3IxuBwHRi1viUyOFD0Ke7f1vDZDzpZMwtIk1Gn64IoMKq3AEOhI0lyqpvByl5naNfxK5cs6I2gXKJFXfdjt/uA==" saltValue="eLzLaAkHCSPpfK2W1Zd06hZYe6ZCu/9jHhQPL2JFB/Pk5ES12mIHNzQUfpjNt2qu5UvU4CTzmhnPnBWVlsBCtQ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01 - STAVEBNÍ ČÁST'!C2" display="/" xr:uid="{00000000-0004-0000-0000-000000000000}"/>
    <hyperlink ref="A96" location="'ZTI - ZDRAVOTNĚ TECHNICKÉ...'!C2" display="/" xr:uid="{00000000-0004-0000-0000-000001000000}"/>
    <hyperlink ref="A97" location="'EI - ELEKTROINSTALACE'!C2" display="/" xr:uid="{00000000-0004-0000-0000-000002000000}"/>
    <hyperlink ref="A98" location="'VZT - VZDUCHOTECHNIKA'!C2" display="/" xr:uid="{00000000-0004-0000-0000-000003000000}"/>
    <hyperlink ref="A99" location="'VRN - Vedlejší rozpočtové...'!C2" display="/" xr:uid="{00000000-0004-0000-00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5"/>
  <sheetViews>
    <sheetView showGridLines="0" topLeftCell="A144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3" t="s">
        <v>86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87</v>
      </c>
    </row>
    <row r="4" spans="2:46" ht="24.95" customHeight="1">
      <c r="B4" s="16"/>
      <c r="D4" s="17" t="s">
        <v>100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LSHK – stavební úpravy sociálního zařízení - budova č.247 na p.č.st.175</v>
      </c>
      <c r="F7" s="201"/>
      <c r="G7" s="201"/>
      <c r="H7" s="201"/>
      <c r="L7" s="16"/>
    </row>
    <row r="8" spans="2:46" s="1" customFormat="1" ht="12" customHeight="1">
      <c r="B8" s="28"/>
      <c r="D8" s="23" t="s">
        <v>101</v>
      </c>
      <c r="L8" s="28"/>
    </row>
    <row r="9" spans="2:46" s="1" customFormat="1" ht="16.5" customHeight="1">
      <c r="B9" s="28"/>
      <c r="E9" s="162" t="s">
        <v>102</v>
      </c>
      <c r="F9" s="202"/>
      <c r="G9" s="202"/>
      <c r="H9" s="202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10. 3. 2025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3" t="str">
        <f>'Rekapitulace stavby'!E14</f>
        <v>Vyplň údaj</v>
      </c>
      <c r="F18" s="184"/>
      <c r="G18" s="184"/>
      <c r="H18" s="184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23" t="s">
        <v>27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33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35</v>
      </c>
      <c r="L26" s="28"/>
    </row>
    <row r="27" spans="2:12" s="7" customFormat="1" ht="16.5" customHeight="1">
      <c r="B27" s="85"/>
      <c r="E27" s="189" t="s">
        <v>1</v>
      </c>
      <c r="F27" s="189"/>
      <c r="G27" s="189"/>
      <c r="H27" s="189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37</v>
      </c>
      <c r="J30" s="62">
        <f>ROUND(J131,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39</v>
      </c>
      <c r="I32" s="31" t="s">
        <v>38</v>
      </c>
      <c r="J32" s="31" t="s">
        <v>40</v>
      </c>
      <c r="L32" s="28"/>
    </row>
    <row r="33" spans="2:12" s="1" customFormat="1" ht="14.45" customHeight="1">
      <c r="B33" s="28"/>
      <c r="D33" s="51" t="s">
        <v>41</v>
      </c>
      <c r="E33" s="23" t="s">
        <v>42</v>
      </c>
      <c r="F33" s="87">
        <f>ROUND((SUM(BE131:BE244)),  2)</f>
        <v>0</v>
      </c>
      <c r="I33" s="88">
        <v>0.21</v>
      </c>
      <c r="J33" s="87">
        <f>ROUND(((SUM(BE131:BE244))*I33),  2)</f>
        <v>0</v>
      </c>
      <c r="L33" s="28"/>
    </row>
    <row r="34" spans="2:12" s="1" customFormat="1" ht="14.45" customHeight="1">
      <c r="B34" s="28"/>
      <c r="E34" s="23" t="s">
        <v>43</v>
      </c>
      <c r="F34" s="87">
        <f>ROUND((SUM(BF131:BF244)),  2)</f>
        <v>0</v>
      </c>
      <c r="I34" s="88">
        <v>0.12</v>
      </c>
      <c r="J34" s="87">
        <f>ROUND(((SUM(BF131:BF244))*I34),  2)</f>
        <v>0</v>
      </c>
      <c r="L34" s="28"/>
    </row>
    <row r="35" spans="2:12" s="1" customFormat="1" ht="14.45" hidden="1" customHeight="1">
      <c r="B35" s="28"/>
      <c r="E35" s="23" t="s">
        <v>44</v>
      </c>
      <c r="F35" s="87">
        <f>ROUND((SUM(BG131:BG244)),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45</v>
      </c>
      <c r="F36" s="87">
        <f>ROUND((SUM(BH131:BH244)),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46</v>
      </c>
      <c r="F37" s="87">
        <f>ROUND((SUM(BI131:BI244)),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52</v>
      </c>
      <c r="E61" s="30"/>
      <c r="F61" s="95" t="s">
        <v>53</v>
      </c>
      <c r="G61" s="39" t="s">
        <v>52</v>
      </c>
      <c r="H61" s="30"/>
      <c r="I61" s="30"/>
      <c r="J61" s="96" t="s">
        <v>53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54</v>
      </c>
      <c r="E65" s="38"/>
      <c r="F65" s="38"/>
      <c r="G65" s="37" t="s">
        <v>55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52</v>
      </c>
      <c r="E76" s="30"/>
      <c r="F76" s="95" t="s">
        <v>53</v>
      </c>
      <c r="G76" s="39" t="s">
        <v>52</v>
      </c>
      <c r="H76" s="30"/>
      <c r="I76" s="30"/>
      <c r="J76" s="96" t="s">
        <v>53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103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LSHK – stavební úpravy sociálního zařízení - budova č.247 na p.č.st.175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101</v>
      </c>
      <c r="L86" s="28"/>
    </row>
    <row r="87" spans="2:47" s="1" customFormat="1" ht="16.5" customHeight="1">
      <c r="B87" s="28"/>
      <c r="E87" s="162" t="str">
        <f>E9</f>
        <v>SO01 - STAVEBNÍ ČÁST</v>
      </c>
      <c r="F87" s="202"/>
      <c r="G87" s="202"/>
      <c r="H87" s="20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budova č.247 na p.č.st.175, obec:  Hradec Králové </v>
      </c>
      <c r="I89" s="23" t="s">
        <v>22</v>
      </c>
      <c r="J89" s="48" t="str">
        <f>IF(J12="","",J12)</f>
        <v>10. 3. 2025</v>
      </c>
      <c r="L89" s="28"/>
    </row>
    <row r="90" spans="2:47" s="1" customFormat="1" ht="6.95" customHeight="1">
      <c r="B90" s="28"/>
      <c r="L90" s="28"/>
    </row>
    <row r="91" spans="2:47" s="1" customFormat="1" ht="40.15" customHeight="1">
      <c r="B91" s="28"/>
      <c r="C91" s="23" t="s">
        <v>24</v>
      </c>
      <c r="F91" s="21" t="str">
        <f>E15</f>
        <v xml:space="preserve">Letecké služby Hradec Králové a.s., Piletická 151 </v>
      </c>
      <c r="I91" s="23" t="s">
        <v>30</v>
      </c>
      <c r="J91" s="26" t="str">
        <f>E21</f>
        <v>PPI servi s.r.o., Škroupova 631/6 500 02 HK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104</v>
      </c>
      <c r="D94" s="89"/>
      <c r="E94" s="89"/>
      <c r="F94" s="89"/>
      <c r="G94" s="89"/>
      <c r="H94" s="89"/>
      <c r="I94" s="89"/>
      <c r="J94" s="98" t="s">
        <v>105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106</v>
      </c>
      <c r="J96" s="62">
        <f>J131</f>
        <v>0</v>
      </c>
      <c r="L96" s="28"/>
      <c r="AU96" s="13" t="s">
        <v>107</v>
      </c>
    </row>
    <row r="97" spans="2:12" s="8" customFormat="1" ht="24.95" customHeight="1">
      <c r="B97" s="100"/>
      <c r="D97" s="101" t="s">
        <v>108</v>
      </c>
      <c r="E97" s="102"/>
      <c r="F97" s="102"/>
      <c r="G97" s="102"/>
      <c r="H97" s="102"/>
      <c r="I97" s="102"/>
      <c r="J97" s="103">
        <f>J132</f>
        <v>0</v>
      </c>
      <c r="L97" s="100"/>
    </row>
    <row r="98" spans="2:12" s="9" customFormat="1" ht="19.899999999999999" customHeight="1">
      <c r="B98" s="104"/>
      <c r="D98" s="105" t="s">
        <v>109</v>
      </c>
      <c r="E98" s="106"/>
      <c r="F98" s="106"/>
      <c r="G98" s="106"/>
      <c r="H98" s="106"/>
      <c r="I98" s="106"/>
      <c r="J98" s="107">
        <f>J133</f>
        <v>0</v>
      </c>
      <c r="L98" s="104"/>
    </row>
    <row r="99" spans="2:12" s="9" customFormat="1" ht="19.899999999999999" customHeight="1">
      <c r="B99" s="104"/>
      <c r="D99" s="105" t="s">
        <v>110</v>
      </c>
      <c r="E99" s="106"/>
      <c r="F99" s="106"/>
      <c r="G99" s="106"/>
      <c r="H99" s="106"/>
      <c r="I99" s="106"/>
      <c r="J99" s="107">
        <f>J136</f>
        <v>0</v>
      </c>
      <c r="L99" s="104"/>
    </row>
    <row r="100" spans="2:12" s="9" customFormat="1" ht="19.899999999999999" customHeight="1">
      <c r="B100" s="104"/>
      <c r="D100" s="105" t="s">
        <v>111</v>
      </c>
      <c r="E100" s="106"/>
      <c r="F100" s="106"/>
      <c r="G100" s="106"/>
      <c r="H100" s="106"/>
      <c r="I100" s="106"/>
      <c r="J100" s="107">
        <f>J163</f>
        <v>0</v>
      </c>
      <c r="L100" s="104"/>
    </row>
    <row r="101" spans="2:12" s="9" customFormat="1" ht="19.899999999999999" customHeight="1">
      <c r="B101" s="104"/>
      <c r="D101" s="105" t="s">
        <v>112</v>
      </c>
      <c r="E101" s="106"/>
      <c r="F101" s="106"/>
      <c r="G101" s="106"/>
      <c r="H101" s="106"/>
      <c r="I101" s="106"/>
      <c r="J101" s="107">
        <f>J180</f>
        <v>0</v>
      </c>
      <c r="L101" s="104"/>
    </row>
    <row r="102" spans="2:12" s="9" customFormat="1" ht="19.899999999999999" customHeight="1">
      <c r="B102" s="104"/>
      <c r="D102" s="105" t="s">
        <v>113</v>
      </c>
      <c r="E102" s="106"/>
      <c r="F102" s="106"/>
      <c r="G102" s="106"/>
      <c r="H102" s="106"/>
      <c r="I102" s="106"/>
      <c r="J102" s="107">
        <f>J186</f>
        <v>0</v>
      </c>
      <c r="L102" s="104"/>
    </row>
    <row r="103" spans="2:12" s="8" customFormat="1" ht="24.95" customHeight="1">
      <c r="B103" s="100"/>
      <c r="D103" s="101" t="s">
        <v>114</v>
      </c>
      <c r="E103" s="102"/>
      <c r="F103" s="102"/>
      <c r="G103" s="102"/>
      <c r="H103" s="102"/>
      <c r="I103" s="102"/>
      <c r="J103" s="103">
        <f>J188</f>
        <v>0</v>
      </c>
      <c r="L103" s="100"/>
    </row>
    <row r="104" spans="2:12" s="9" customFormat="1" ht="19.899999999999999" customHeight="1">
      <c r="B104" s="104"/>
      <c r="D104" s="105" t="s">
        <v>115</v>
      </c>
      <c r="E104" s="106"/>
      <c r="F104" s="106"/>
      <c r="G104" s="106"/>
      <c r="H104" s="106"/>
      <c r="I104" s="106"/>
      <c r="J104" s="107">
        <f>J189</f>
        <v>0</v>
      </c>
      <c r="L104" s="104"/>
    </row>
    <row r="105" spans="2:12" s="9" customFormat="1" ht="19.899999999999999" customHeight="1">
      <c r="B105" s="104"/>
      <c r="D105" s="105" t="s">
        <v>116</v>
      </c>
      <c r="E105" s="106"/>
      <c r="F105" s="106"/>
      <c r="G105" s="106"/>
      <c r="H105" s="106"/>
      <c r="I105" s="106"/>
      <c r="J105" s="107">
        <f>J198</f>
        <v>0</v>
      </c>
      <c r="L105" s="104"/>
    </row>
    <row r="106" spans="2:12" s="9" customFormat="1" ht="19.899999999999999" customHeight="1">
      <c r="B106" s="104"/>
      <c r="D106" s="105" t="s">
        <v>117</v>
      </c>
      <c r="E106" s="106"/>
      <c r="F106" s="106"/>
      <c r="G106" s="106"/>
      <c r="H106" s="106"/>
      <c r="I106" s="106"/>
      <c r="J106" s="107">
        <f>J203</f>
        <v>0</v>
      </c>
      <c r="L106" s="104"/>
    </row>
    <row r="107" spans="2:12" s="9" customFormat="1" ht="19.899999999999999" customHeight="1">
      <c r="B107" s="104"/>
      <c r="D107" s="105" t="s">
        <v>118</v>
      </c>
      <c r="E107" s="106"/>
      <c r="F107" s="106"/>
      <c r="G107" s="106"/>
      <c r="H107" s="106"/>
      <c r="I107" s="106"/>
      <c r="J107" s="107">
        <f>J207</f>
        <v>0</v>
      </c>
      <c r="L107" s="104"/>
    </row>
    <row r="108" spans="2:12" s="9" customFormat="1" ht="19.899999999999999" customHeight="1">
      <c r="B108" s="104"/>
      <c r="D108" s="105" t="s">
        <v>119</v>
      </c>
      <c r="E108" s="106"/>
      <c r="F108" s="106"/>
      <c r="G108" s="106"/>
      <c r="H108" s="106"/>
      <c r="I108" s="106"/>
      <c r="J108" s="107">
        <f>J214</f>
        <v>0</v>
      </c>
      <c r="L108" s="104"/>
    </row>
    <row r="109" spans="2:12" s="9" customFormat="1" ht="19.899999999999999" customHeight="1">
      <c r="B109" s="104"/>
      <c r="D109" s="105" t="s">
        <v>120</v>
      </c>
      <c r="E109" s="106"/>
      <c r="F109" s="106"/>
      <c r="G109" s="106"/>
      <c r="H109" s="106"/>
      <c r="I109" s="106"/>
      <c r="J109" s="107">
        <f>J223</f>
        <v>0</v>
      </c>
      <c r="L109" s="104"/>
    </row>
    <row r="110" spans="2:12" s="9" customFormat="1" ht="19.899999999999999" customHeight="1">
      <c r="B110" s="104"/>
      <c r="D110" s="105" t="s">
        <v>121</v>
      </c>
      <c r="E110" s="106"/>
      <c r="F110" s="106"/>
      <c r="G110" s="106"/>
      <c r="H110" s="106"/>
      <c r="I110" s="106"/>
      <c r="J110" s="107">
        <f>J235</f>
        <v>0</v>
      </c>
      <c r="L110" s="104"/>
    </row>
    <row r="111" spans="2:12" s="9" customFormat="1" ht="19.899999999999999" customHeight="1">
      <c r="B111" s="104"/>
      <c r="D111" s="105" t="s">
        <v>122</v>
      </c>
      <c r="E111" s="106"/>
      <c r="F111" s="106"/>
      <c r="G111" s="106"/>
      <c r="H111" s="106"/>
      <c r="I111" s="106"/>
      <c r="J111" s="107">
        <f>J242</f>
        <v>0</v>
      </c>
      <c r="L111" s="104"/>
    </row>
    <row r="112" spans="2:12" s="1" customFormat="1" ht="21.75" customHeight="1">
      <c r="B112" s="28"/>
      <c r="L112" s="28"/>
    </row>
    <row r="113" spans="2:12" s="1" customFormat="1" ht="6.95" customHeight="1"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28"/>
    </row>
    <row r="117" spans="2:12" s="1" customFormat="1" ht="6.95" customHeight="1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28"/>
    </row>
    <row r="118" spans="2:12" s="1" customFormat="1" ht="24.95" customHeight="1">
      <c r="B118" s="28"/>
      <c r="C118" s="17" t="s">
        <v>123</v>
      </c>
      <c r="L118" s="28"/>
    </row>
    <row r="119" spans="2:12" s="1" customFormat="1" ht="6.95" customHeight="1">
      <c r="B119" s="28"/>
      <c r="L119" s="28"/>
    </row>
    <row r="120" spans="2:12" s="1" customFormat="1" ht="12" customHeight="1">
      <c r="B120" s="28"/>
      <c r="C120" s="23" t="s">
        <v>16</v>
      </c>
      <c r="L120" s="28"/>
    </row>
    <row r="121" spans="2:12" s="1" customFormat="1" ht="16.5" customHeight="1">
      <c r="B121" s="28"/>
      <c r="E121" s="200" t="str">
        <f>E7</f>
        <v>LSHK – stavební úpravy sociálního zařízení - budova č.247 na p.č.st.175</v>
      </c>
      <c r="F121" s="201"/>
      <c r="G121" s="201"/>
      <c r="H121" s="201"/>
      <c r="L121" s="28"/>
    </row>
    <row r="122" spans="2:12" s="1" customFormat="1" ht="12" customHeight="1">
      <c r="B122" s="28"/>
      <c r="C122" s="23" t="s">
        <v>101</v>
      </c>
      <c r="L122" s="28"/>
    </row>
    <row r="123" spans="2:12" s="1" customFormat="1" ht="16.5" customHeight="1">
      <c r="B123" s="28"/>
      <c r="E123" s="162" t="str">
        <f>E9</f>
        <v>SO01 - STAVEBNÍ ČÁST</v>
      </c>
      <c r="F123" s="202"/>
      <c r="G123" s="202"/>
      <c r="H123" s="202"/>
      <c r="L123" s="28"/>
    </row>
    <row r="124" spans="2:12" s="1" customFormat="1" ht="6.95" customHeight="1">
      <c r="B124" s="28"/>
      <c r="L124" s="28"/>
    </row>
    <row r="125" spans="2:12" s="1" customFormat="1" ht="12" customHeight="1">
      <c r="B125" s="28"/>
      <c r="C125" s="23" t="s">
        <v>20</v>
      </c>
      <c r="F125" s="21" t="str">
        <f>F12</f>
        <v xml:space="preserve">budova č.247 na p.č.st.175, obec:  Hradec Králové </v>
      </c>
      <c r="I125" s="23" t="s">
        <v>22</v>
      </c>
      <c r="J125" s="48" t="str">
        <f>IF(J12="","",J12)</f>
        <v>10. 3. 2025</v>
      </c>
      <c r="L125" s="28"/>
    </row>
    <row r="126" spans="2:12" s="1" customFormat="1" ht="6.95" customHeight="1">
      <c r="B126" s="28"/>
      <c r="L126" s="28"/>
    </row>
    <row r="127" spans="2:12" s="1" customFormat="1" ht="40.15" customHeight="1">
      <c r="B127" s="28"/>
      <c r="C127" s="23" t="s">
        <v>24</v>
      </c>
      <c r="F127" s="21" t="str">
        <f>E15</f>
        <v xml:space="preserve">Letecké služby Hradec Králové a.s., Piletická 151 </v>
      </c>
      <c r="I127" s="23" t="s">
        <v>30</v>
      </c>
      <c r="J127" s="26" t="str">
        <f>E21</f>
        <v>PPI servi s.r.o., Škroupova 631/6 500 02 HK</v>
      </c>
      <c r="L127" s="28"/>
    </row>
    <row r="128" spans="2:12" s="1" customFormat="1" ht="15.2" customHeight="1">
      <c r="B128" s="28"/>
      <c r="C128" s="23" t="s">
        <v>28</v>
      </c>
      <c r="F128" s="21" t="str">
        <f>IF(E18="","",E18)</f>
        <v>Vyplň údaj</v>
      </c>
      <c r="I128" s="23" t="s">
        <v>33</v>
      </c>
      <c r="J128" s="26" t="str">
        <f>E24</f>
        <v xml:space="preserve"> </v>
      </c>
      <c r="L128" s="28"/>
    </row>
    <row r="129" spans="2:65" s="1" customFormat="1" ht="10.35" customHeight="1">
      <c r="B129" s="28"/>
      <c r="L129" s="28"/>
    </row>
    <row r="130" spans="2:65" s="10" customFormat="1" ht="29.25" customHeight="1">
      <c r="B130" s="108"/>
      <c r="C130" s="109" t="s">
        <v>124</v>
      </c>
      <c r="D130" s="110" t="s">
        <v>62</v>
      </c>
      <c r="E130" s="110" t="s">
        <v>58</v>
      </c>
      <c r="F130" s="110" t="s">
        <v>59</v>
      </c>
      <c r="G130" s="110" t="s">
        <v>125</v>
      </c>
      <c r="H130" s="110" t="s">
        <v>126</v>
      </c>
      <c r="I130" s="110" t="s">
        <v>127</v>
      </c>
      <c r="J130" s="110" t="s">
        <v>105</v>
      </c>
      <c r="K130" s="111" t="s">
        <v>128</v>
      </c>
      <c r="L130" s="108"/>
      <c r="M130" s="55" t="s">
        <v>1</v>
      </c>
      <c r="N130" s="56" t="s">
        <v>41</v>
      </c>
      <c r="O130" s="56" t="s">
        <v>129</v>
      </c>
      <c r="P130" s="56" t="s">
        <v>130</v>
      </c>
      <c r="Q130" s="56" t="s">
        <v>131</v>
      </c>
      <c r="R130" s="56" t="s">
        <v>132</v>
      </c>
      <c r="S130" s="56" t="s">
        <v>133</v>
      </c>
      <c r="T130" s="57" t="s">
        <v>134</v>
      </c>
    </row>
    <row r="131" spans="2:65" s="1" customFormat="1" ht="22.9" customHeight="1">
      <c r="B131" s="28"/>
      <c r="C131" s="60" t="s">
        <v>135</v>
      </c>
      <c r="J131" s="112">
        <f>BK131</f>
        <v>0</v>
      </c>
      <c r="L131" s="28"/>
      <c r="M131" s="58"/>
      <c r="N131" s="49"/>
      <c r="O131" s="49"/>
      <c r="P131" s="113">
        <f>P132+P188</f>
        <v>0</v>
      </c>
      <c r="Q131" s="49"/>
      <c r="R131" s="113">
        <f>R132+R188</f>
        <v>16.901603909999999</v>
      </c>
      <c r="S131" s="49"/>
      <c r="T131" s="114">
        <f>T132+T188</f>
        <v>24.660036000000002</v>
      </c>
      <c r="AT131" s="13" t="s">
        <v>76</v>
      </c>
      <c r="AU131" s="13" t="s">
        <v>107</v>
      </c>
      <c r="BK131" s="115">
        <f>BK132+BK188</f>
        <v>0</v>
      </c>
    </row>
    <row r="132" spans="2:65" s="11" customFormat="1" ht="25.9" customHeight="1">
      <c r="B132" s="116"/>
      <c r="D132" s="117" t="s">
        <v>76</v>
      </c>
      <c r="E132" s="118" t="s">
        <v>136</v>
      </c>
      <c r="F132" s="118" t="s">
        <v>137</v>
      </c>
      <c r="I132" s="119"/>
      <c r="J132" s="120">
        <f>BK132</f>
        <v>0</v>
      </c>
      <c r="L132" s="116"/>
      <c r="M132" s="121"/>
      <c r="P132" s="122">
        <f>P133+P136+P163+P180+P186</f>
        <v>0</v>
      </c>
      <c r="R132" s="122">
        <f>R133+R136+R163+R180+R186</f>
        <v>10.885204409999998</v>
      </c>
      <c r="T132" s="123">
        <f>T133+T136+T163+T180+T186</f>
        <v>24.660036000000002</v>
      </c>
      <c r="AR132" s="117" t="s">
        <v>85</v>
      </c>
      <c r="AT132" s="124" t="s">
        <v>76</v>
      </c>
      <c r="AU132" s="124" t="s">
        <v>77</v>
      </c>
      <c r="AY132" s="117" t="s">
        <v>138</v>
      </c>
      <c r="BK132" s="125">
        <f>BK133+BK136+BK163+BK180+BK186</f>
        <v>0</v>
      </c>
    </row>
    <row r="133" spans="2:65" s="11" customFormat="1" ht="22.9" customHeight="1">
      <c r="B133" s="116"/>
      <c r="D133" s="117" t="s">
        <v>76</v>
      </c>
      <c r="E133" s="126" t="s">
        <v>139</v>
      </c>
      <c r="F133" s="126" t="s">
        <v>140</v>
      </c>
      <c r="I133" s="119"/>
      <c r="J133" s="127">
        <f>BK133</f>
        <v>0</v>
      </c>
      <c r="L133" s="116"/>
      <c r="M133" s="121"/>
      <c r="P133" s="122">
        <f>SUM(P134:P135)</f>
        <v>0</v>
      </c>
      <c r="R133" s="122">
        <f>SUM(R134:R135)</f>
        <v>1.3135839999999999</v>
      </c>
      <c r="T133" s="123">
        <f>SUM(T134:T135)</f>
        <v>0</v>
      </c>
      <c r="AR133" s="117" t="s">
        <v>85</v>
      </c>
      <c r="AT133" s="124" t="s">
        <v>76</v>
      </c>
      <c r="AU133" s="124" t="s">
        <v>85</v>
      </c>
      <c r="AY133" s="117" t="s">
        <v>138</v>
      </c>
      <c r="BK133" s="125">
        <f>SUM(BK134:BK135)</f>
        <v>0</v>
      </c>
    </row>
    <row r="134" spans="2:65" s="1" customFormat="1" ht="21.75" customHeight="1">
      <c r="B134" s="28"/>
      <c r="C134" s="128" t="s">
        <v>85</v>
      </c>
      <c r="D134" s="128" t="s">
        <v>141</v>
      </c>
      <c r="E134" s="129" t="s">
        <v>142</v>
      </c>
      <c r="F134" s="130" t="s">
        <v>143</v>
      </c>
      <c r="G134" s="131" t="s">
        <v>144</v>
      </c>
      <c r="H134" s="132">
        <v>3</v>
      </c>
      <c r="I134" s="133"/>
      <c r="J134" s="134">
        <f>ROUND(I134*H134,2)</f>
        <v>0</v>
      </c>
      <c r="K134" s="130" t="s">
        <v>145</v>
      </c>
      <c r="L134" s="28"/>
      <c r="M134" s="135" t="s">
        <v>1</v>
      </c>
      <c r="N134" s="136" t="s">
        <v>42</v>
      </c>
      <c r="P134" s="137">
        <f>O134*H134</f>
        <v>0</v>
      </c>
      <c r="Q134" s="137">
        <v>2.2280000000000001E-2</v>
      </c>
      <c r="R134" s="137">
        <f>Q134*H134</f>
        <v>6.6840000000000011E-2</v>
      </c>
      <c r="S134" s="137">
        <v>0</v>
      </c>
      <c r="T134" s="138">
        <f>S134*H134</f>
        <v>0</v>
      </c>
      <c r="AR134" s="139" t="s">
        <v>146</v>
      </c>
      <c r="AT134" s="139" t="s">
        <v>141</v>
      </c>
      <c r="AU134" s="139" t="s">
        <v>87</v>
      </c>
      <c r="AY134" s="13" t="s">
        <v>138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3" t="s">
        <v>85</v>
      </c>
      <c r="BK134" s="140">
        <f>ROUND(I134*H134,2)</f>
        <v>0</v>
      </c>
      <c r="BL134" s="13" t="s">
        <v>146</v>
      </c>
      <c r="BM134" s="139" t="s">
        <v>147</v>
      </c>
    </row>
    <row r="135" spans="2:65" s="1" customFormat="1" ht="16.5" customHeight="1">
      <c r="B135" s="28"/>
      <c r="C135" s="128" t="s">
        <v>87</v>
      </c>
      <c r="D135" s="128" t="s">
        <v>141</v>
      </c>
      <c r="E135" s="129" t="s">
        <v>148</v>
      </c>
      <c r="F135" s="130" t="s">
        <v>149</v>
      </c>
      <c r="G135" s="131" t="s">
        <v>150</v>
      </c>
      <c r="H135" s="132">
        <v>20.2</v>
      </c>
      <c r="I135" s="133"/>
      <c r="J135" s="134">
        <f>ROUND(I135*H135,2)</f>
        <v>0</v>
      </c>
      <c r="K135" s="130" t="s">
        <v>145</v>
      </c>
      <c r="L135" s="28"/>
      <c r="M135" s="135" t="s">
        <v>1</v>
      </c>
      <c r="N135" s="136" t="s">
        <v>42</v>
      </c>
      <c r="P135" s="137">
        <f>O135*H135</f>
        <v>0</v>
      </c>
      <c r="Q135" s="137">
        <v>6.1719999999999997E-2</v>
      </c>
      <c r="R135" s="137">
        <f>Q135*H135</f>
        <v>1.2467439999999999</v>
      </c>
      <c r="S135" s="137">
        <v>0</v>
      </c>
      <c r="T135" s="138">
        <f>S135*H135</f>
        <v>0</v>
      </c>
      <c r="AR135" s="139" t="s">
        <v>146</v>
      </c>
      <c r="AT135" s="139" t="s">
        <v>141</v>
      </c>
      <c r="AU135" s="139" t="s">
        <v>87</v>
      </c>
      <c r="AY135" s="13" t="s">
        <v>138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3" t="s">
        <v>85</v>
      </c>
      <c r="BK135" s="140">
        <f>ROUND(I135*H135,2)</f>
        <v>0</v>
      </c>
      <c r="BL135" s="13" t="s">
        <v>146</v>
      </c>
      <c r="BM135" s="139" t="s">
        <v>151</v>
      </c>
    </row>
    <row r="136" spans="2:65" s="11" customFormat="1" ht="22.9" customHeight="1">
      <c r="B136" s="116"/>
      <c r="D136" s="117" t="s">
        <v>76</v>
      </c>
      <c r="E136" s="126" t="s">
        <v>152</v>
      </c>
      <c r="F136" s="126" t="s">
        <v>153</v>
      </c>
      <c r="I136" s="119"/>
      <c r="J136" s="127">
        <f>BK136</f>
        <v>0</v>
      </c>
      <c r="L136" s="116"/>
      <c r="M136" s="121"/>
      <c r="P136" s="122">
        <f>SUM(P137:P162)</f>
        <v>0</v>
      </c>
      <c r="R136" s="122">
        <f>SUM(R137:R162)</f>
        <v>9.5684040099999983</v>
      </c>
      <c r="T136" s="123">
        <f>SUM(T137:T162)</f>
        <v>0</v>
      </c>
      <c r="AR136" s="117" t="s">
        <v>85</v>
      </c>
      <c r="AT136" s="124" t="s">
        <v>76</v>
      </c>
      <c r="AU136" s="124" t="s">
        <v>85</v>
      </c>
      <c r="AY136" s="117" t="s">
        <v>138</v>
      </c>
      <c r="BK136" s="125">
        <f>SUM(BK137:BK162)</f>
        <v>0</v>
      </c>
    </row>
    <row r="137" spans="2:65" s="1" customFormat="1" ht="16.5" customHeight="1">
      <c r="B137" s="28"/>
      <c r="C137" s="128" t="s">
        <v>139</v>
      </c>
      <c r="D137" s="128" t="s">
        <v>141</v>
      </c>
      <c r="E137" s="129" t="s">
        <v>154</v>
      </c>
      <c r="F137" s="130" t="s">
        <v>155</v>
      </c>
      <c r="G137" s="131" t="s">
        <v>150</v>
      </c>
      <c r="H137" s="132">
        <v>17.28</v>
      </c>
      <c r="I137" s="133"/>
      <c r="J137" s="134">
        <f>ROUND(I137*H137,2)</f>
        <v>0</v>
      </c>
      <c r="K137" s="130" t="s">
        <v>145</v>
      </c>
      <c r="L137" s="28"/>
      <c r="M137" s="135" t="s">
        <v>1</v>
      </c>
      <c r="N137" s="136" t="s">
        <v>42</v>
      </c>
      <c r="P137" s="137">
        <f>O137*H137</f>
        <v>0</v>
      </c>
      <c r="Q137" s="137">
        <v>7.3499999999999998E-3</v>
      </c>
      <c r="R137" s="137">
        <f>Q137*H137</f>
        <v>0.12700800000000001</v>
      </c>
      <c r="S137" s="137">
        <v>0</v>
      </c>
      <c r="T137" s="138">
        <f>S137*H137</f>
        <v>0</v>
      </c>
      <c r="AR137" s="139" t="s">
        <v>146</v>
      </c>
      <c r="AT137" s="139" t="s">
        <v>141</v>
      </c>
      <c r="AU137" s="139" t="s">
        <v>87</v>
      </c>
      <c r="AY137" s="13" t="s">
        <v>138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3" t="s">
        <v>85</v>
      </c>
      <c r="BK137" s="140">
        <f>ROUND(I137*H137,2)</f>
        <v>0</v>
      </c>
      <c r="BL137" s="13" t="s">
        <v>146</v>
      </c>
      <c r="BM137" s="139" t="s">
        <v>156</v>
      </c>
    </row>
    <row r="138" spans="2:65" s="1" customFormat="1" ht="16.5" customHeight="1">
      <c r="B138" s="28"/>
      <c r="C138" s="128" t="s">
        <v>146</v>
      </c>
      <c r="D138" s="128" t="s">
        <v>141</v>
      </c>
      <c r="E138" s="129" t="s">
        <v>157</v>
      </c>
      <c r="F138" s="130" t="s">
        <v>158</v>
      </c>
      <c r="G138" s="131" t="s">
        <v>150</v>
      </c>
      <c r="H138" s="132">
        <v>17.28</v>
      </c>
      <c r="I138" s="133"/>
      <c r="J138" s="134">
        <f>ROUND(I138*H138,2)</f>
        <v>0</v>
      </c>
      <c r="K138" s="130" t="s">
        <v>145</v>
      </c>
      <c r="L138" s="28"/>
      <c r="M138" s="135" t="s">
        <v>1</v>
      </c>
      <c r="N138" s="136" t="s">
        <v>42</v>
      </c>
      <c r="P138" s="137">
        <f>O138*H138</f>
        <v>0</v>
      </c>
      <c r="Q138" s="137">
        <v>1.8380000000000001E-2</v>
      </c>
      <c r="R138" s="137">
        <f>Q138*H138</f>
        <v>0.31760640000000001</v>
      </c>
      <c r="S138" s="137">
        <v>0</v>
      </c>
      <c r="T138" s="138">
        <f>S138*H138</f>
        <v>0</v>
      </c>
      <c r="AR138" s="139" t="s">
        <v>146</v>
      </c>
      <c r="AT138" s="139" t="s">
        <v>141</v>
      </c>
      <c r="AU138" s="139" t="s">
        <v>87</v>
      </c>
      <c r="AY138" s="13" t="s">
        <v>138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3" t="s">
        <v>85</v>
      </c>
      <c r="BK138" s="140">
        <f>ROUND(I138*H138,2)</f>
        <v>0</v>
      </c>
      <c r="BL138" s="13" t="s">
        <v>146</v>
      </c>
      <c r="BM138" s="139" t="s">
        <v>159</v>
      </c>
    </row>
    <row r="139" spans="2:65" s="1" customFormat="1" ht="16.5" customHeight="1">
      <c r="B139" s="28"/>
      <c r="C139" s="128" t="s">
        <v>160</v>
      </c>
      <c r="D139" s="128" t="s">
        <v>141</v>
      </c>
      <c r="E139" s="129" t="s">
        <v>161</v>
      </c>
      <c r="F139" s="130" t="s">
        <v>162</v>
      </c>
      <c r="G139" s="131" t="s">
        <v>150</v>
      </c>
      <c r="H139" s="132">
        <v>44.6</v>
      </c>
      <c r="I139" s="133"/>
      <c r="J139" s="134">
        <f>ROUND(I139*H139,2)</f>
        <v>0</v>
      </c>
      <c r="K139" s="130" t="s">
        <v>145</v>
      </c>
      <c r="L139" s="28"/>
      <c r="M139" s="135" t="s">
        <v>1</v>
      </c>
      <c r="N139" s="136" t="s">
        <v>42</v>
      </c>
      <c r="P139" s="137">
        <f>O139*H139</f>
        <v>0</v>
      </c>
      <c r="Q139" s="137">
        <v>7.3499999999999998E-3</v>
      </c>
      <c r="R139" s="137">
        <f>Q139*H139</f>
        <v>0.32780999999999999</v>
      </c>
      <c r="S139" s="137">
        <v>0</v>
      </c>
      <c r="T139" s="138">
        <f>S139*H139</f>
        <v>0</v>
      </c>
      <c r="AR139" s="139" t="s">
        <v>146</v>
      </c>
      <c r="AT139" s="139" t="s">
        <v>141</v>
      </c>
      <c r="AU139" s="139" t="s">
        <v>87</v>
      </c>
      <c r="AY139" s="13" t="s">
        <v>138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3" t="s">
        <v>85</v>
      </c>
      <c r="BK139" s="140">
        <f>ROUND(I139*H139,2)</f>
        <v>0</v>
      </c>
      <c r="BL139" s="13" t="s">
        <v>146</v>
      </c>
      <c r="BM139" s="139" t="s">
        <v>163</v>
      </c>
    </row>
    <row r="140" spans="2:65" s="1" customFormat="1" ht="16.5" customHeight="1">
      <c r="B140" s="28"/>
      <c r="C140" s="128" t="s">
        <v>152</v>
      </c>
      <c r="D140" s="128" t="s">
        <v>141</v>
      </c>
      <c r="E140" s="129" t="s">
        <v>164</v>
      </c>
      <c r="F140" s="130" t="s">
        <v>165</v>
      </c>
      <c r="G140" s="131" t="s">
        <v>150</v>
      </c>
      <c r="H140" s="132">
        <v>40.4</v>
      </c>
      <c r="I140" s="133"/>
      <c r="J140" s="134">
        <f>ROUND(I140*H140,2)</f>
        <v>0</v>
      </c>
      <c r="K140" s="130" t="s">
        <v>145</v>
      </c>
      <c r="L140" s="28"/>
      <c r="M140" s="135" t="s">
        <v>1</v>
      </c>
      <c r="N140" s="136" t="s">
        <v>42</v>
      </c>
      <c r="P140" s="137">
        <f>O140*H140</f>
        <v>0</v>
      </c>
      <c r="Q140" s="137">
        <v>1.4E-3</v>
      </c>
      <c r="R140" s="137">
        <f>Q140*H140</f>
        <v>5.6559999999999999E-2</v>
      </c>
      <c r="S140" s="137">
        <v>0</v>
      </c>
      <c r="T140" s="138">
        <f>S140*H140</f>
        <v>0</v>
      </c>
      <c r="AR140" s="139" t="s">
        <v>146</v>
      </c>
      <c r="AT140" s="139" t="s">
        <v>141</v>
      </c>
      <c r="AU140" s="139" t="s">
        <v>87</v>
      </c>
      <c r="AY140" s="13" t="s">
        <v>138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3" t="s">
        <v>85</v>
      </c>
      <c r="BK140" s="140">
        <f>ROUND(I140*H140,2)</f>
        <v>0</v>
      </c>
      <c r="BL140" s="13" t="s">
        <v>146</v>
      </c>
      <c r="BM140" s="139" t="s">
        <v>166</v>
      </c>
    </row>
    <row r="141" spans="2:65" s="1" customFormat="1" ht="16.5" customHeight="1">
      <c r="B141" s="28"/>
      <c r="C141" s="128" t="s">
        <v>167</v>
      </c>
      <c r="D141" s="128" t="s">
        <v>141</v>
      </c>
      <c r="E141" s="129" t="s">
        <v>168</v>
      </c>
      <c r="F141" s="130" t="s">
        <v>169</v>
      </c>
      <c r="G141" s="131" t="s">
        <v>150</v>
      </c>
      <c r="H141" s="132">
        <v>40.4</v>
      </c>
      <c r="I141" s="133"/>
      <c r="J141" s="134">
        <f>ROUND(I141*H141,2)</f>
        <v>0</v>
      </c>
      <c r="K141" s="130" t="s">
        <v>145</v>
      </c>
      <c r="L141" s="28"/>
      <c r="M141" s="135" t="s">
        <v>1</v>
      </c>
      <c r="N141" s="136" t="s">
        <v>42</v>
      </c>
      <c r="P141" s="137">
        <f>O141*H141</f>
        <v>0</v>
      </c>
      <c r="Q141" s="137">
        <v>4.3800000000000002E-3</v>
      </c>
      <c r="R141" s="137">
        <f>Q141*H141</f>
        <v>0.176952</v>
      </c>
      <c r="S141" s="137">
        <v>0</v>
      </c>
      <c r="T141" s="138">
        <f>S141*H141</f>
        <v>0</v>
      </c>
      <c r="AR141" s="139" t="s">
        <v>146</v>
      </c>
      <c r="AT141" s="139" t="s">
        <v>141</v>
      </c>
      <c r="AU141" s="139" t="s">
        <v>87</v>
      </c>
      <c r="AY141" s="13" t="s">
        <v>138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3" t="s">
        <v>85</v>
      </c>
      <c r="BK141" s="140">
        <f>ROUND(I141*H141,2)</f>
        <v>0</v>
      </c>
      <c r="BL141" s="13" t="s">
        <v>146</v>
      </c>
      <c r="BM141" s="139" t="s">
        <v>170</v>
      </c>
    </row>
    <row r="142" spans="2:65" s="1" customFormat="1" ht="19.5">
      <c r="B142" s="28"/>
      <c r="D142" s="141" t="s">
        <v>171</v>
      </c>
      <c r="F142" s="142" t="s">
        <v>172</v>
      </c>
      <c r="I142" s="143"/>
      <c r="L142" s="28"/>
      <c r="M142" s="144"/>
      <c r="T142" s="52"/>
      <c r="AT142" s="13" t="s">
        <v>171</v>
      </c>
      <c r="AU142" s="13" t="s">
        <v>87</v>
      </c>
    </row>
    <row r="143" spans="2:65" s="1" customFormat="1" ht="16.5" customHeight="1">
      <c r="B143" s="28"/>
      <c r="C143" s="128" t="s">
        <v>173</v>
      </c>
      <c r="D143" s="128" t="s">
        <v>141</v>
      </c>
      <c r="E143" s="129" t="s">
        <v>174</v>
      </c>
      <c r="F143" s="130" t="s">
        <v>175</v>
      </c>
      <c r="G143" s="131" t="s">
        <v>150</v>
      </c>
      <c r="H143" s="132">
        <v>15.4</v>
      </c>
      <c r="I143" s="133"/>
      <c r="J143" s="134">
        <f>ROUND(I143*H143,2)</f>
        <v>0</v>
      </c>
      <c r="K143" s="130" t="s">
        <v>145</v>
      </c>
      <c r="L143" s="28"/>
      <c r="M143" s="135" t="s">
        <v>1</v>
      </c>
      <c r="N143" s="136" t="s">
        <v>42</v>
      </c>
      <c r="P143" s="137">
        <f>O143*H143</f>
        <v>0</v>
      </c>
      <c r="Q143" s="137">
        <v>4.0000000000000001E-3</v>
      </c>
      <c r="R143" s="137">
        <f>Q143*H143</f>
        <v>6.1600000000000002E-2</v>
      </c>
      <c r="S143" s="137">
        <v>0</v>
      </c>
      <c r="T143" s="138">
        <f>S143*H143</f>
        <v>0</v>
      </c>
      <c r="AR143" s="139" t="s">
        <v>146</v>
      </c>
      <c r="AT143" s="139" t="s">
        <v>141</v>
      </c>
      <c r="AU143" s="139" t="s">
        <v>87</v>
      </c>
      <c r="AY143" s="13" t="s">
        <v>138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3" t="s">
        <v>85</v>
      </c>
      <c r="BK143" s="140">
        <f>ROUND(I143*H143,2)</f>
        <v>0</v>
      </c>
      <c r="BL143" s="13" t="s">
        <v>146</v>
      </c>
      <c r="BM143" s="139" t="s">
        <v>176</v>
      </c>
    </row>
    <row r="144" spans="2:65" s="1" customFormat="1" ht="29.25">
      <c r="B144" s="28"/>
      <c r="D144" s="141" t="s">
        <v>171</v>
      </c>
      <c r="F144" s="142" t="s">
        <v>177</v>
      </c>
      <c r="I144" s="143"/>
      <c r="L144" s="28"/>
      <c r="M144" s="144"/>
      <c r="T144" s="52"/>
      <c r="AT144" s="13" t="s">
        <v>171</v>
      </c>
      <c r="AU144" s="13" t="s">
        <v>87</v>
      </c>
    </row>
    <row r="145" spans="2:65" s="1" customFormat="1" ht="16.5" customHeight="1">
      <c r="B145" s="28"/>
      <c r="C145" s="128" t="s">
        <v>178</v>
      </c>
      <c r="D145" s="128" t="s">
        <v>141</v>
      </c>
      <c r="E145" s="129" t="s">
        <v>179</v>
      </c>
      <c r="F145" s="130" t="s">
        <v>180</v>
      </c>
      <c r="G145" s="131" t="s">
        <v>150</v>
      </c>
      <c r="H145" s="132">
        <v>44.6</v>
      </c>
      <c r="I145" s="133"/>
      <c r="J145" s="134">
        <f>ROUND(I145*H145,2)</f>
        <v>0</v>
      </c>
      <c r="K145" s="130" t="s">
        <v>145</v>
      </c>
      <c r="L145" s="28"/>
      <c r="M145" s="135" t="s">
        <v>1</v>
      </c>
      <c r="N145" s="136" t="s">
        <v>42</v>
      </c>
      <c r="P145" s="137">
        <f>O145*H145</f>
        <v>0</v>
      </c>
      <c r="Q145" s="137">
        <v>1.54E-2</v>
      </c>
      <c r="R145" s="137">
        <f>Q145*H145</f>
        <v>0.68684000000000001</v>
      </c>
      <c r="S145" s="137">
        <v>0</v>
      </c>
      <c r="T145" s="138">
        <f>S145*H145</f>
        <v>0</v>
      </c>
      <c r="AR145" s="139" t="s">
        <v>146</v>
      </c>
      <c r="AT145" s="139" t="s">
        <v>141</v>
      </c>
      <c r="AU145" s="139" t="s">
        <v>87</v>
      </c>
      <c r="AY145" s="13" t="s">
        <v>138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3" t="s">
        <v>85</v>
      </c>
      <c r="BK145" s="140">
        <f>ROUND(I145*H145,2)</f>
        <v>0</v>
      </c>
      <c r="BL145" s="13" t="s">
        <v>146</v>
      </c>
      <c r="BM145" s="139" t="s">
        <v>181</v>
      </c>
    </row>
    <row r="146" spans="2:65" s="1" customFormat="1" ht="19.5">
      <c r="B146" s="28"/>
      <c r="D146" s="141" t="s">
        <v>171</v>
      </c>
      <c r="F146" s="142" t="s">
        <v>182</v>
      </c>
      <c r="I146" s="143"/>
      <c r="L146" s="28"/>
      <c r="M146" s="144"/>
      <c r="T146" s="52"/>
      <c r="AT146" s="13" t="s">
        <v>171</v>
      </c>
      <c r="AU146" s="13" t="s">
        <v>87</v>
      </c>
    </row>
    <row r="147" spans="2:65" s="1" customFormat="1" ht="16.5" customHeight="1">
      <c r="B147" s="28"/>
      <c r="C147" s="128" t="s">
        <v>183</v>
      </c>
      <c r="D147" s="128" t="s">
        <v>141</v>
      </c>
      <c r="E147" s="129" t="s">
        <v>184</v>
      </c>
      <c r="F147" s="130" t="s">
        <v>185</v>
      </c>
      <c r="G147" s="131" t="s">
        <v>150</v>
      </c>
      <c r="H147" s="132">
        <v>4.5999999999999996</v>
      </c>
      <c r="I147" s="133"/>
      <c r="J147" s="134">
        <f>ROUND(I147*H147,2)</f>
        <v>0</v>
      </c>
      <c r="K147" s="130" t="s">
        <v>145</v>
      </c>
      <c r="L147" s="28"/>
      <c r="M147" s="135" t="s">
        <v>1</v>
      </c>
      <c r="N147" s="136" t="s">
        <v>42</v>
      </c>
      <c r="P147" s="137">
        <f>O147*H147</f>
        <v>0</v>
      </c>
      <c r="Q147" s="137">
        <v>4.1200000000000001E-2</v>
      </c>
      <c r="R147" s="137">
        <f>Q147*H147</f>
        <v>0.18951999999999999</v>
      </c>
      <c r="S147" s="137">
        <v>0</v>
      </c>
      <c r="T147" s="138">
        <f>S147*H147</f>
        <v>0</v>
      </c>
      <c r="AR147" s="139" t="s">
        <v>146</v>
      </c>
      <c r="AT147" s="139" t="s">
        <v>141</v>
      </c>
      <c r="AU147" s="139" t="s">
        <v>87</v>
      </c>
      <c r="AY147" s="13" t="s">
        <v>138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3" t="s">
        <v>85</v>
      </c>
      <c r="BK147" s="140">
        <f>ROUND(I147*H147,2)</f>
        <v>0</v>
      </c>
      <c r="BL147" s="13" t="s">
        <v>146</v>
      </c>
      <c r="BM147" s="139" t="s">
        <v>186</v>
      </c>
    </row>
    <row r="148" spans="2:65" s="1" customFormat="1" ht="29.25">
      <c r="B148" s="28"/>
      <c r="D148" s="141" t="s">
        <v>171</v>
      </c>
      <c r="F148" s="142" t="s">
        <v>187</v>
      </c>
      <c r="I148" s="143"/>
      <c r="L148" s="28"/>
      <c r="M148" s="144"/>
      <c r="T148" s="52"/>
      <c r="AT148" s="13" t="s">
        <v>171</v>
      </c>
      <c r="AU148" s="13" t="s">
        <v>87</v>
      </c>
    </row>
    <row r="149" spans="2:65" s="1" customFormat="1" ht="21.75" customHeight="1">
      <c r="B149" s="28"/>
      <c r="C149" s="128" t="s">
        <v>188</v>
      </c>
      <c r="D149" s="128" t="s">
        <v>141</v>
      </c>
      <c r="E149" s="129" t="s">
        <v>189</v>
      </c>
      <c r="F149" s="130" t="s">
        <v>190</v>
      </c>
      <c r="G149" s="131" t="s">
        <v>191</v>
      </c>
      <c r="H149" s="132">
        <v>1.3819999999999999</v>
      </c>
      <c r="I149" s="133"/>
      <c r="J149" s="134">
        <f>ROUND(I149*H149,2)</f>
        <v>0</v>
      </c>
      <c r="K149" s="130" t="s">
        <v>145</v>
      </c>
      <c r="L149" s="28"/>
      <c r="M149" s="135" t="s">
        <v>1</v>
      </c>
      <c r="N149" s="136" t="s">
        <v>42</v>
      </c>
      <c r="P149" s="137">
        <f>O149*H149</f>
        <v>0</v>
      </c>
      <c r="Q149" s="137">
        <v>2.5018699999999998</v>
      </c>
      <c r="R149" s="137">
        <f>Q149*H149</f>
        <v>3.4575843399999995</v>
      </c>
      <c r="S149" s="137">
        <v>0</v>
      </c>
      <c r="T149" s="138">
        <f>S149*H149</f>
        <v>0</v>
      </c>
      <c r="AR149" s="139" t="s">
        <v>146</v>
      </c>
      <c r="AT149" s="139" t="s">
        <v>141</v>
      </c>
      <c r="AU149" s="139" t="s">
        <v>87</v>
      </c>
      <c r="AY149" s="13" t="s">
        <v>138</v>
      </c>
      <c r="BE149" s="140">
        <f>IF(N149="základní",J149,0)</f>
        <v>0</v>
      </c>
      <c r="BF149" s="140">
        <f>IF(N149="snížená",J149,0)</f>
        <v>0</v>
      </c>
      <c r="BG149" s="140">
        <f>IF(N149="zákl. přenesená",J149,0)</f>
        <v>0</v>
      </c>
      <c r="BH149" s="140">
        <f>IF(N149="sníž. přenesená",J149,0)</f>
        <v>0</v>
      </c>
      <c r="BI149" s="140">
        <f>IF(N149="nulová",J149,0)</f>
        <v>0</v>
      </c>
      <c r="BJ149" s="13" t="s">
        <v>85</v>
      </c>
      <c r="BK149" s="140">
        <f>ROUND(I149*H149,2)</f>
        <v>0</v>
      </c>
      <c r="BL149" s="13" t="s">
        <v>146</v>
      </c>
      <c r="BM149" s="139" t="s">
        <v>192</v>
      </c>
    </row>
    <row r="150" spans="2:65" s="1" customFormat="1" ht="19.5">
      <c r="B150" s="28"/>
      <c r="D150" s="141" t="s">
        <v>171</v>
      </c>
      <c r="F150" s="142" t="s">
        <v>193</v>
      </c>
      <c r="I150" s="143"/>
      <c r="L150" s="28"/>
      <c r="M150" s="144"/>
      <c r="T150" s="52"/>
      <c r="AT150" s="13" t="s">
        <v>171</v>
      </c>
      <c r="AU150" s="13" t="s">
        <v>87</v>
      </c>
    </row>
    <row r="151" spans="2:65" s="1" customFormat="1" ht="21.75" customHeight="1">
      <c r="B151" s="28"/>
      <c r="C151" s="128" t="s">
        <v>8</v>
      </c>
      <c r="D151" s="128" t="s">
        <v>141</v>
      </c>
      <c r="E151" s="129" t="s">
        <v>194</v>
      </c>
      <c r="F151" s="130" t="s">
        <v>195</v>
      </c>
      <c r="G151" s="131" t="s">
        <v>191</v>
      </c>
      <c r="H151" s="132">
        <v>1.728</v>
      </c>
      <c r="I151" s="133"/>
      <c r="J151" s="134">
        <f>ROUND(I151*H151,2)</f>
        <v>0</v>
      </c>
      <c r="K151" s="130" t="s">
        <v>145</v>
      </c>
      <c r="L151" s="28"/>
      <c r="M151" s="135" t="s">
        <v>1</v>
      </c>
      <c r="N151" s="136" t="s">
        <v>42</v>
      </c>
      <c r="P151" s="137">
        <f>O151*H151</f>
        <v>0</v>
      </c>
      <c r="Q151" s="137">
        <v>2.3010199999999998</v>
      </c>
      <c r="R151" s="137">
        <f>Q151*H151</f>
        <v>3.9761625599999997</v>
      </c>
      <c r="S151" s="137">
        <v>0</v>
      </c>
      <c r="T151" s="138">
        <f>S151*H151</f>
        <v>0</v>
      </c>
      <c r="AR151" s="139" t="s">
        <v>146</v>
      </c>
      <c r="AT151" s="139" t="s">
        <v>141</v>
      </c>
      <c r="AU151" s="139" t="s">
        <v>87</v>
      </c>
      <c r="AY151" s="13" t="s">
        <v>138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3" t="s">
        <v>85</v>
      </c>
      <c r="BK151" s="140">
        <f>ROUND(I151*H151,2)</f>
        <v>0</v>
      </c>
      <c r="BL151" s="13" t="s">
        <v>146</v>
      </c>
      <c r="BM151" s="139" t="s">
        <v>196</v>
      </c>
    </row>
    <row r="152" spans="2:65" s="1" customFormat="1" ht="19.5">
      <c r="B152" s="28"/>
      <c r="D152" s="141" t="s">
        <v>171</v>
      </c>
      <c r="F152" s="142" t="s">
        <v>193</v>
      </c>
      <c r="I152" s="143"/>
      <c r="L152" s="28"/>
      <c r="M152" s="144"/>
      <c r="T152" s="52"/>
      <c r="AT152" s="13" t="s">
        <v>171</v>
      </c>
      <c r="AU152" s="13" t="s">
        <v>87</v>
      </c>
    </row>
    <row r="153" spans="2:65" s="1" customFormat="1" ht="16.5" customHeight="1">
      <c r="B153" s="28"/>
      <c r="C153" s="128" t="s">
        <v>197</v>
      </c>
      <c r="D153" s="128" t="s">
        <v>141</v>
      </c>
      <c r="E153" s="129" t="s">
        <v>198</v>
      </c>
      <c r="F153" s="130" t="s">
        <v>199</v>
      </c>
      <c r="G153" s="131" t="s">
        <v>191</v>
      </c>
      <c r="H153" s="132">
        <v>1.3819999999999999</v>
      </c>
      <c r="I153" s="133"/>
      <c r="J153" s="134">
        <f t="shared" ref="J153:J159" si="0">ROUND(I153*H153,2)</f>
        <v>0</v>
      </c>
      <c r="K153" s="130" t="s">
        <v>145</v>
      </c>
      <c r="L153" s="28"/>
      <c r="M153" s="135" t="s">
        <v>1</v>
      </c>
      <c r="N153" s="136" t="s">
        <v>42</v>
      </c>
      <c r="P153" s="137">
        <f t="shared" ref="P153:P159" si="1">O153*H153</f>
        <v>0</v>
      </c>
      <c r="Q153" s="137">
        <v>0</v>
      </c>
      <c r="R153" s="137">
        <f t="shared" ref="R153:R159" si="2">Q153*H153</f>
        <v>0</v>
      </c>
      <c r="S153" s="137">
        <v>0</v>
      </c>
      <c r="T153" s="138">
        <f t="shared" ref="T153:T159" si="3">S153*H153</f>
        <v>0</v>
      </c>
      <c r="AR153" s="139" t="s">
        <v>146</v>
      </c>
      <c r="AT153" s="139" t="s">
        <v>141</v>
      </c>
      <c r="AU153" s="139" t="s">
        <v>87</v>
      </c>
      <c r="AY153" s="13" t="s">
        <v>138</v>
      </c>
      <c r="BE153" s="140">
        <f t="shared" ref="BE153:BE159" si="4">IF(N153="základní",J153,0)</f>
        <v>0</v>
      </c>
      <c r="BF153" s="140">
        <f t="shared" ref="BF153:BF159" si="5">IF(N153="snížená",J153,0)</f>
        <v>0</v>
      </c>
      <c r="BG153" s="140">
        <f t="shared" ref="BG153:BG159" si="6">IF(N153="zákl. přenesená",J153,0)</f>
        <v>0</v>
      </c>
      <c r="BH153" s="140">
        <f t="shared" ref="BH153:BH159" si="7">IF(N153="sníž. přenesená",J153,0)</f>
        <v>0</v>
      </c>
      <c r="BI153" s="140">
        <f t="shared" ref="BI153:BI159" si="8">IF(N153="nulová",J153,0)</f>
        <v>0</v>
      </c>
      <c r="BJ153" s="13" t="s">
        <v>85</v>
      </c>
      <c r="BK153" s="140">
        <f t="shared" ref="BK153:BK159" si="9">ROUND(I153*H153,2)</f>
        <v>0</v>
      </c>
      <c r="BL153" s="13" t="s">
        <v>146</v>
      </c>
      <c r="BM153" s="139" t="s">
        <v>200</v>
      </c>
    </row>
    <row r="154" spans="2:65" s="1" customFormat="1" ht="16.5" customHeight="1">
      <c r="B154" s="28"/>
      <c r="C154" s="128" t="s">
        <v>201</v>
      </c>
      <c r="D154" s="128" t="s">
        <v>141</v>
      </c>
      <c r="E154" s="129" t="s">
        <v>202</v>
      </c>
      <c r="F154" s="130" t="s">
        <v>203</v>
      </c>
      <c r="G154" s="131" t="s">
        <v>191</v>
      </c>
      <c r="H154" s="132">
        <v>1.728</v>
      </c>
      <c r="I154" s="133"/>
      <c r="J154" s="134">
        <f t="shared" si="0"/>
        <v>0</v>
      </c>
      <c r="K154" s="130" t="s">
        <v>145</v>
      </c>
      <c r="L154" s="28"/>
      <c r="M154" s="135" t="s">
        <v>1</v>
      </c>
      <c r="N154" s="136" t="s">
        <v>42</v>
      </c>
      <c r="P154" s="137">
        <f t="shared" si="1"/>
        <v>0</v>
      </c>
      <c r="Q154" s="137">
        <v>0</v>
      </c>
      <c r="R154" s="137">
        <f t="shared" si="2"/>
        <v>0</v>
      </c>
      <c r="S154" s="137">
        <v>0</v>
      </c>
      <c r="T154" s="138">
        <f t="shared" si="3"/>
        <v>0</v>
      </c>
      <c r="AR154" s="139" t="s">
        <v>146</v>
      </c>
      <c r="AT154" s="139" t="s">
        <v>141</v>
      </c>
      <c r="AU154" s="139" t="s">
        <v>87</v>
      </c>
      <c r="AY154" s="13" t="s">
        <v>138</v>
      </c>
      <c r="BE154" s="140">
        <f t="shared" si="4"/>
        <v>0</v>
      </c>
      <c r="BF154" s="140">
        <f t="shared" si="5"/>
        <v>0</v>
      </c>
      <c r="BG154" s="140">
        <f t="shared" si="6"/>
        <v>0</v>
      </c>
      <c r="BH154" s="140">
        <f t="shared" si="7"/>
        <v>0</v>
      </c>
      <c r="BI154" s="140">
        <f t="shared" si="8"/>
        <v>0</v>
      </c>
      <c r="BJ154" s="13" t="s">
        <v>85</v>
      </c>
      <c r="BK154" s="140">
        <f t="shared" si="9"/>
        <v>0</v>
      </c>
      <c r="BL154" s="13" t="s">
        <v>146</v>
      </c>
      <c r="BM154" s="139" t="s">
        <v>204</v>
      </c>
    </row>
    <row r="155" spans="2:65" s="1" customFormat="1" ht="21.75" customHeight="1">
      <c r="B155" s="28"/>
      <c r="C155" s="128" t="s">
        <v>205</v>
      </c>
      <c r="D155" s="128" t="s">
        <v>141</v>
      </c>
      <c r="E155" s="129" t="s">
        <v>206</v>
      </c>
      <c r="F155" s="130" t="s">
        <v>207</v>
      </c>
      <c r="G155" s="131" t="s">
        <v>191</v>
      </c>
      <c r="H155" s="132">
        <v>1.3819999999999999</v>
      </c>
      <c r="I155" s="133"/>
      <c r="J155" s="134">
        <f t="shared" si="0"/>
        <v>0</v>
      </c>
      <c r="K155" s="130" t="s">
        <v>145</v>
      </c>
      <c r="L155" s="28"/>
      <c r="M155" s="135" t="s">
        <v>1</v>
      </c>
      <c r="N155" s="136" t="s">
        <v>42</v>
      </c>
      <c r="P155" s="137">
        <f t="shared" si="1"/>
        <v>0</v>
      </c>
      <c r="Q155" s="137">
        <v>0</v>
      </c>
      <c r="R155" s="137">
        <f t="shared" si="2"/>
        <v>0</v>
      </c>
      <c r="S155" s="137">
        <v>0</v>
      </c>
      <c r="T155" s="138">
        <f t="shared" si="3"/>
        <v>0</v>
      </c>
      <c r="AR155" s="139" t="s">
        <v>146</v>
      </c>
      <c r="AT155" s="139" t="s">
        <v>141</v>
      </c>
      <c r="AU155" s="139" t="s">
        <v>87</v>
      </c>
      <c r="AY155" s="13" t="s">
        <v>138</v>
      </c>
      <c r="BE155" s="140">
        <f t="shared" si="4"/>
        <v>0</v>
      </c>
      <c r="BF155" s="140">
        <f t="shared" si="5"/>
        <v>0</v>
      </c>
      <c r="BG155" s="140">
        <f t="shared" si="6"/>
        <v>0</v>
      </c>
      <c r="BH155" s="140">
        <f t="shared" si="7"/>
        <v>0</v>
      </c>
      <c r="BI155" s="140">
        <f t="shared" si="8"/>
        <v>0</v>
      </c>
      <c r="BJ155" s="13" t="s">
        <v>85</v>
      </c>
      <c r="BK155" s="140">
        <f t="shared" si="9"/>
        <v>0</v>
      </c>
      <c r="BL155" s="13" t="s">
        <v>146</v>
      </c>
      <c r="BM155" s="139" t="s">
        <v>208</v>
      </c>
    </row>
    <row r="156" spans="2:65" s="1" customFormat="1" ht="21.75" customHeight="1">
      <c r="B156" s="28"/>
      <c r="C156" s="128" t="s">
        <v>209</v>
      </c>
      <c r="D156" s="128" t="s">
        <v>141</v>
      </c>
      <c r="E156" s="129" t="s">
        <v>210</v>
      </c>
      <c r="F156" s="130" t="s">
        <v>211</v>
      </c>
      <c r="G156" s="131" t="s">
        <v>191</v>
      </c>
      <c r="H156" s="132">
        <v>1.728</v>
      </c>
      <c r="I156" s="133"/>
      <c r="J156" s="134">
        <f t="shared" si="0"/>
        <v>0</v>
      </c>
      <c r="K156" s="130" t="s">
        <v>145</v>
      </c>
      <c r="L156" s="28"/>
      <c r="M156" s="135" t="s">
        <v>1</v>
      </c>
      <c r="N156" s="136" t="s">
        <v>42</v>
      </c>
      <c r="P156" s="137">
        <f t="shared" si="1"/>
        <v>0</v>
      </c>
      <c r="Q156" s="137">
        <v>0</v>
      </c>
      <c r="R156" s="137">
        <f t="shared" si="2"/>
        <v>0</v>
      </c>
      <c r="S156" s="137">
        <v>0</v>
      </c>
      <c r="T156" s="138">
        <f t="shared" si="3"/>
        <v>0</v>
      </c>
      <c r="AR156" s="139" t="s">
        <v>146</v>
      </c>
      <c r="AT156" s="139" t="s">
        <v>141</v>
      </c>
      <c r="AU156" s="139" t="s">
        <v>87</v>
      </c>
      <c r="AY156" s="13" t="s">
        <v>138</v>
      </c>
      <c r="BE156" s="140">
        <f t="shared" si="4"/>
        <v>0</v>
      </c>
      <c r="BF156" s="140">
        <f t="shared" si="5"/>
        <v>0</v>
      </c>
      <c r="BG156" s="140">
        <f t="shared" si="6"/>
        <v>0</v>
      </c>
      <c r="BH156" s="140">
        <f t="shared" si="7"/>
        <v>0</v>
      </c>
      <c r="BI156" s="140">
        <f t="shared" si="8"/>
        <v>0</v>
      </c>
      <c r="BJ156" s="13" t="s">
        <v>85</v>
      </c>
      <c r="BK156" s="140">
        <f t="shared" si="9"/>
        <v>0</v>
      </c>
      <c r="BL156" s="13" t="s">
        <v>146</v>
      </c>
      <c r="BM156" s="139" t="s">
        <v>212</v>
      </c>
    </row>
    <row r="157" spans="2:65" s="1" customFormat="1" ht="16.5" customHeight="1">
      <c r="B157" s="28"/>
      <c r="C157" s="128" t="s">
        <v>213</v>
      </c>
      <c r="D157" s="128" t="s">
        <v>141</v>
      </c>
      <c r="E157" s="129" t="s">
        <v>214</v>
      </c>
      <c r="F157" s="130" t="s">
        <v>215</v>
      </c>
      <c r="G157" s="131" t="s">
        <v>216</v>
      </c>
      <c r="H157" s="132">
        <v>0.123</v>
      </c>
      <c r="I157" s="133"/>
      <c r="J157" s="134">
        <f t="shared" si="0"/>
        <v>0</v>
      </c>
      <c r="K157" s="130" t="s">
        <v>145</v>
      </c>
      <c r="L157" s="28"/>
      <c r="M157" s="135" t="s">
        <v>1</v>
      </c>
      <c r="N157" s="136" t="s">
        <v>42</v>
      </c>
      <c r="P157" s="137">
        <f t="shared" si="1"/>
        <v>0</v>
      </c>
      <c r="Q157" s="137">
        <v>1.06277</v>
      </c>
      <c r="R157" s="137">
        <f t="shared" si="2"/>
        <v>0.13072070999999999</v>
      </c>
      <c r="S157" s="137">
        <v>0</v>
      </c>
      <c r="T157" s="138">
        <f t="shared" si="3"/>
        <v>0</v>
      </c>
      <c r="AR157" s="139" t="s">
        <v>146</v>
      </c>
      <c r="AT157" s="139" t="s">
        <v>141</v>
      </c>
      <c r="AU157" s="139" t="s">
        <v>87</v>
      </c>
      <c r="AY157" s="13" t="s">
        <v>138</v>
      </c>
      <c r="BE157" s="140">
        <f t="shared" si="4"/>
        <v>0</v>
      </c>
      <c r="BF157" s="140">
        <f t="shared" si="5"/>
        <v>0</v>
      </c>
      <c r="BG157" s="140">
        <f t="shared" si="6"/>
        <v>0</v>
      </c>
      <c r="BH157" s="140">
        <f t="shared" si="7"/>
        <v>0</v>
      </c>
      <c r="BI157" s="140">
        <f t="shared" si="8"/>
        <v>0</v>
      </c>
      <c r="BJ157" s="13" t="s">
        <v>85</v>
      </c>
      <c r="BK157" s="140">
        <f t="shared" si="9"/>
        <v>0</v>
      </c>
      <c r="BL157" s="13" t="s">
        <v>146</v>
      </c>
      <c r="BM157" s="139" t="s">
        <v>217</v>
      </c>
    </row>
    <row r="158" spans="2:65" s="1" customFormat="1" ht="16.5" customHeight="1">
      <c r="B158" s="28"/>
      <c r="C158" s="128" t="s">
        <v>218</v>
      </c>
      <c r="D158" s="128" t="s">
        <v>141</v>
      </c>
      <c r="E158" s="129" t="s">
        <v>219</v>
      </c>
      <c r="F158" s="130" t="s">
        <v>220</v>
      </c>
      <c r="G158" s="131" t="s">
        <v>144</v>
      </c>
      <c r="H158" s="132">
        <v>2</v>
      </c>
      <c r="I158" s="133"/>
      <c r="J158" s="134">
        <f t="shared" si="0"/>
        <v>0</v>
      </c>
      <c r="K158" s="130" t="s">
        <v>145</v>
      </c>
      <c r="L158" s="28"/>
      <c r="M158" s="135" t="s">
        <v>1</v>
      </c>
      <c r="N158" s="136" t="s">
        <v>42</v>
      </c>
      <c r="P158" s="137">
        <f t="shared" si="1"/>
        <v>0</v>
      </c>
      <c r="Q158" s="137">
        <v>1.7770000000000001E-2</v>
      </c>
      <c r="R158" s="137">
        <f t="shared" si="2"/>
        <v>3.5540000000000002E-2</v>
      </c>
      <c r="S158" s="137">
        <v>0</v>
      </c>
      <c r="T158" s="138">
        <f t="shared" si="3"/>
        <v>0</v>
      </c>
      <c r="AR158" s="139" t="s">
        <v>146</v>
      </c>
      <c r="AT158" s="139" t="s">
        <v>141</v>
      </c>
      <c r="AU158" s="139" t="s">
        <v>87</v>
      </c>
      <c r="AY158" s="13" t="s">
        <v>138</v>
      </c>
      <c r="BE158" s="140">
        <f t="shared" si="4"/>
        <v>0</v>
      </c>
      <c r="BF158" s="140">
        <f t="shared" si="5"/>
        <v>0</v>
      </c>
      <c r="BG158" s="140">
        <f t="shared" si="6"/>
        <v>0</v>
      </c>
      <c r="BH158" s="140">
        <f t="shared" si="7"/>
        <v>0</v>
      </c>
      <c r="BI158" s="140">
        <f t="shared" si="8"/>
        <v>0</v>
      </c>
      <c r="BJ158" s="13" t="s">
        <v>85</v>
      </c>
      <c r="BK158" s="140">
        <f t="shared" si="9"/>
        <v>0</v>
      </c>
      <c r="BL158" s="13" t="s">
        <v>146</v>
      </c>
      <c r="BM158" s="139" t="s">
        <v>221</v>
      </c>
    </row>
    <row r="159" spans="2:65" s="1" customFormat="1" ht="16.5" customHeight="1">
      <c r="B159" s="28"/>
      <c r="C159" s="145" t="s">
        <v>222</v>
      </c>
      <c r="D159" s="145" t="s">
        <v>223</v>
      </c>
      <c r="E159" s="146" t="s">
        <v>224</v>
      </c>
      <c r="F159" s="147" t="s">
        <v>225</v>
      </c>
      <c r="G159" s="148" t="s">
        <v>144</v>
      </c>
      <c r="H159" s="149">
        <v>1</v>
      </c>
      <c r="I159" s="150"/>
      <c r="J159" s="151">
        <f t="shared" si="0"/>
        <v>0</v>
      </c>
      <c r="K159" s="147" t="s">
        <v>145</v>
      </c>
      <c r="L159" s="152"/>
      <c r="M159" s="153" t="s">
        <v>1</v>
      </c>
      <c r="N159" s="154" t="s">
        <v>42</v>
      </c>
      <c r="P159" s="137">
        <f t="shared" si="1"/>
        <v>0</v>
      </c>
      <c r="Q159" s="137">
        <v>1.2489999999999999E-2</v>
      </c>
      <c r="R159" s="137">
        <f t="shared" si="2"/>
        <v>1.2489999999999999E-2</v>
      </c>
      <c r="S159" s="137">
        <v>0</v>
      </c>
      <c r="T159" s="138">
        <f t="shared" si="3"/>
        <v>0</v>
      </c>
      <c r="AR159" s="139" t="s">
        <v>173</v>
      </c>
      <c r="AT159" s="139" t="s">
        <v>223</v>
      </c>
      <c r="AU159" s="139" t="s">
        <v>87</v>
      </c>
      <c r="AY159" s="13" t="s">
        <v>138</v>
      </c>
      <c r="BE159" s="140">
        <f t="shared" si="4"/>
        <v>0</v>
      </c>
      <c r="BF159" s="140">
        <f t="shared" si="5"/>
        <v>0</v>
      </c>
      <c r="BG159" s="140">
        <f t="shared" si="6"/>
        <v>0</v>
      </c>
      <c r="BH159" s="140">
        <f t="shared" si="7"/>
        <v>0</v>
      </c>
      <c r="BI159" s="140">
        <f t="shared" si="8"/>
        <v>0</v>
      </c>
      <c r="BJ159" s="13" t="s">
        <v>85</v>
      </c>
      <c r="BK159" s="140">
        <f t="shared" si="9"/>
        <v>0</v>
      </c>
      <c r="BL159" s="13" t="s">
        <v>146</v>
      </c>
      <c r="BM159" s="139" t="s">
        <v>226</v>
      </c>
    </row>
    <row r="160" spans="2:65" s="1" customFormat="1" ht="19.5">
      <c r="B160" s="28"/>
      <c r="D160" s="141" t="s">
        <v>171</v>
      </c>
      <c r="F160" s="142" t="s">
        <v>227</v>
      </c>
      <c r="I160" s="143"/>
      <c r="L160" s="28"/>
      <c r="M160" s="144"/>
      <c r="T160" s="52"/>
      <c r="AT160" s="13" t="s">
        <v>171</v>
      </c>
      <c r="AU160" s="13" t="s">
        <v>87</v>
      </c>
    </row>
    <row r="161" spans="2:65" s="1" customFormat="1" ht="16.5" customHeight="1">
      <c r="B161" s="28"/>
      <c r="C161" s="145" t="s">
        <v>228</v>
      </c>
      <c r="D161" s="145" t="s">
        <v>223</v>
      </c>
      <c r="E161" s="146" t="s">
        <v>229</v>
      </c>
      <c r="F161" s="147" t="s">
        <v>230</v>
      </c>
      <c r="G161" s="148" t="s">
        <v>144</v>
      </c>
      <c r="H161" s="149">
        <v>1</v>
      </c>
      <c r="I161" s="150"/>
      <c r="J161" s="151">
        <f>ROUND(I161*H161,2)</f>
        <v>0</v>
      </c>
      <c r="K161" s="147" t="s">
        <v>145</v>
      </c>
      <c r="L161" s="152"/>
      <c r="M161" s="153" t="s">
        <v>1</v>
      </c>
      <c r="N161" s="154" t="s">
        <v>42</v>
      </c>
      <c r="P161" s="137">
        <f>O161*H161</f>
        <v>0</v>
      </c>
      <c r="Q161" s="137">
        <v>1.201E-2</v>
      </c>
      <c r="R161" s="137">
        <f>Q161*H161</f>
        <v>1.201E-2</v>
      </c>
      <c r="S161" s="137">
        <v>0</v>
      </c>
      <c r="T161" s="138">
        <f>S161*H161</f>
        <v>0</v>
      </c>
      <c r="AR161" s="139" t="s">
        <v>173</v>
      </c>
      <c r="AT161" s="139" t="s">
        <v>223</v>
      </c>
      <c r="AU161" s="139" t="s">
        <v>87</v>
      </c>
      <c r="AY161" s="13" t="s">
        <v>138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3" t="s">
        <v>85</v>
      </c>
      <c r="BK161" s="140">
        <f>ROUND(I161*H161,2)</f>
        <v>0</v>
      </c>
      <c r="BL161" s="13" t="s">
        <v>146</v>
      </c>
      <c r="BM161" s="139" t="s">
        <v>231</v>
      </c>
    </row>
    <row r="162" spans="2:65" s="1" customFormat="1" ht="19.5">
      <c r="B162" s="28"/>
      <c r="D162" s="141" t="s">
        <v>171</v>
      </c>
      <c r="F162" s="142" t="s">
        <v>227</v>
      </c>
      <c r="I162" s="143"/>
      <c r="L162" s="28"/>
      <c r="M162" s="144"/>
      <c r="T162" s="52"/>
      <c r="AT162" s="13" t="s">
        <v>171</v>
      </c>
      <c r="AU162" s="13" t="s">
        <v>87</v>
      </c>
    </row>
    <row r="163" spans="2:65" s="11" customFormat="1" ht="22.9" customHeight="1">
      <c r="B163" s="116"/>
      <c r="D163" s="117" t="s">
        <v>76</v>
      </c>
      <c r="E163" s="126" t="s">
        <v>178</v>
      </c>
      <c r="F163" s="126" t="s">
        <v>232</v>
      </c>
      <c r="I163" s="119"/>
      <c r="J163" s="127">
        <f>BK163</f>
        <v>0</v>
      </c>
      <c r="L163" s="116"/>
      <c r="M163" s="121"/>
      <c r="P163" s="122">
        <f>SUM(P164:P179)</f>
        <v>0</v>
      </c>
      <c r="R163" s="122">
        <f>SUM(R164:R179)</f>
        <v>3.2163999999999999E-3</v>
      </c>
      <c r="T163" s="123">
        <f>SUM(T164:T179)</f>
        <v>24.660036000000002</v>
      </c>
      <c r="AR163" s="117" t="s">
        <v>85</v>
      </c>
      <c r="AT163" s="124" t="s">
        <v>76</v>
      </c>
      <c r="AU163" s="124" t="s">
        <v>85</v>
      </c>
      <c r="AY163" s="117" t="s">
        <v>138</v>
      </c>
      <c r="BK163" s="125">
        <f>SUM(BK164:BK179)</f>
        <v>0</v>
      </c>
    </row>
    <row r="164" spans="2:65" s="1" customFormat="1" ht="21.75" customHeight="1">
      <c r="B164" s="28"/>
      <c r="C164" s="128" t="s">
        <v>7</v>
      </c>
      <c r="D164" s="128" t="s">
        <v>141</v>
      </c>
      <c r="E164" s="129" t="s">
        <v>233</v>
      </c>
      <c r="F164" s="130" t="s">
        <v>234</v>
      </c>
      <c r="G164" s="131" t="s">
        <v>150</v>
      </c>
      <c r="H164" s="132">
        <v>17.28</v>
      </c>
      <c r="I164" s="133"/>
      <c r="J164" s="134">
        <f>ROUND(I164*H164,2)</f>
        <v>0</v>
      </c>
      <c r="K164" s="130" t="s">
        <v>145</v>
      </c>
      <c r="L164" s="28"/>
      <c r="M164" s="135" t="s">
        <v>1</v>
      </c>
      <c r="N164" s="136" t="s">
        <v>42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AR164" s="139" t="s">
        <v>146</v>
      </c>
      <c r="AT164" s="139" t="s">
        <v>141</v>
      </c>
      <c r="AU164" s="139" t="s">
        <v>87</v>
      </c>
      <c r="AY164" s="13" t="s">
        <v>138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3" t="s">
        <v>85</v>
      </c>
      <c r="BK164" s="140">
        <f>ROUND(I164*H164,2)</f>
        <v>0</v>
      </c>
      <c r="BL164" s="13" t="s">
        <v>146</v>
      </c>
      <c r="BM164" s="139" t="s">
        <v>235</v>
      </c>
    </row>
    <row r="165" spans="2:65" s="1" customFormat="1" ht="16.5" customHeight="1">
      <c r="B165" s="28"/>
      <c r="C165" s="128" t="s">
        <v>236</v>
      </c>
      <c r="D165" s="128" t="s">
        <v>141</v>
      </c>
      <c r="E165" s="129" t="s">
        <v>237</v>
      </c>
      <c r="F165" s="130" t="s">
        <v>238</v>
      </c>
      <c r="G165" s="131" t="s">
        <v>150</v>
      </c>
      <c r="H165" s="132">
        <v>17.28</v>
      </c>
      <c r="I165" s="133"/>
      <c r="J165" s="134">
        <f>ROUND(I165*H165,2)</f>
        <v>0</v>
      </c>
      <c r="K165" s="130" t="s">
        <v>145</v>
      </c>
      <c r="L165" s="28"/>
      <c r="M165" s="135" t="s">
        <v>1</v>
      </c>
      <c r="N165" s="136" t="s">
        <v>42</v>
      </c>
      <c r="P165" s="137">
        <f>O165*H165</f>
        <v>0</v>
      </c>
      <c r="Q165" s="137">
        <v>3.0000000000000001E-5</v>
      </c>
      <c r="R165" s="137">
        <f>Q165*H165</f>
        <v>5.1840000000000002E-4</v>
      </c>
      <c r="S165" s="137">
        <v>0</v>
      </c>
      <c r="T165" s="138">
        <f>S165*H165</f>
        <v>0</v>
      </c>
      <c r="AR165" s="139" t="s">
        <v>146</v>
      </c>
      <c r="AT165" s="139" t="s">
        <v>141</v>
      </c>
      <c r="AU165" s="139" t="s">
        <v>87</v>
      </c>
      <c r="AY165" s="13" t="s">
        <v>138</v>
      </c>
      <c r="BE165" s="140">
        <f>IF(N165="základní",J165,0)</f>
        <v>0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3" t="s">
        <v>85</v>
      </c>
      <c r="BK165" s="140">
        <f>ROUND(I165*H165,2)</f>
        <v>0</v>
      </c>
      <c r="BL165" s="13" t="s">
        <v>146</v>
      </c>
      <c r="BM165" s="139" t="s">
        <v>239</v>
      </c>
    </row>
    <row r="166" spans="2:65" s="1" customFormat="1" ht="16.5" customHeight="1">
      <c r="B166" s="28"/>
      <c r="C166" s="128" t="s">
        <v>240</v>
      </c>
      <c r="D166" s="128" t="s">
        <v>141</v>
      </c>
      <c r="E166" s="129" t="s">
        <v>241</v>
      </c>
      <c r="F166" s="130" t="s">
        <v>242</v>
      </c>
      <c r="G166" s="131" t="s">
        <v>150</v>
      </c>
      <c r="H166" s="132">
        <v>18.7</v>
      </c>
      <c r="I166" s="133"/>
      <c r="J166" s="134">
        <f>ROUND(I166*H166,2)</f>
        <v>0</v>
      </c>
      <c r="K166" s="130" t="s">
        <v>145</v>
      </c>
      <c r="L166" s="28"/>
      <c r="M166" s="135" t="s">
        <v>1</v>
      </c>
      <c r="N166" s="136" t="s">
        <v>42</v>
      </c>
      <c r="P166" s="137">
        <f>O166*H166</f>
        <v>0</v>
      </c>
      <c r="Q166" s="137">
        <v>0</v>
      </c>
      <c r="R166" s="137">
        <f>Q166*H166</f>
        <v>0</v>
      </c>
      <c r="S166" s="137">
        <v>0.308</v>
      </c>
      <c r="T166" s="138">
        <f>S166*H166</f>
        <v>5.7595999999999998</v>
      </c>
      <c r="AR166" s="139" t="s">
        <v>146</v>
      </c>
      <c r="AT166" s="139" t="s">
        <v>141</v>
      </c>
      <c r="AU166" s="139" t="s">
        <v>87</v>
      </c>
      <c r="AY166" s="13" t="s">
        <v>138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3" t="s">
        <v>85</v>
      </c>
      <c r="BK166" s="140">
        <f>ROUND(I166*H166,2)</f>
        <v>0</v>
      </c>
      <c r="BL166" s="13" t="s">
        <v>146</v>
      </c>
      <c r="BM166" s="139" t="s">
        <v>243</v>
      </c>
    </row>
    <row r="167" spans="2:65" s="1" customFormat="1" ht="19.5">
      <c r="B167" s="28"/>
      <c r="D167" s="141" t="s">
        <v>171</v>
      </c>
      <c r="F167" s="142" t="s">
        <v>244</v>
      </c>
      <c r="I167" s="143"/>
      <c r="L167" s="28"/>
      <c r="M167" s="144"/>
      <c r="T167" s="52"/>
      <c r="AT167" s="13" t="s">
        <v>171</v>
      </c>
      <c r="AU167" s="13" t="s">
        <v>87</v>
      </c>
    </row>
    <row r="168" spans="2:65" s="1" customFormat="1" ht="16.5" customHeight="1">
      <c r="B168" s="28"/>
      <c r="C168" s="128" t="s">
        <v>245</v>
      </c>
      <c r="D168" s="128" t="s">
        <v>141</v>
      </c>
      <c r="E168" s="129" t="s">
        <v>246</v>
      </c>
      <c r="F168" s="130" t="s">
        <v>247</v>
      </c>
      <c r="G168" s="131" t="s">
        <v>191</v>
      </c>
      <c r="H168" s="132">
        <v>0.92400000000000004</v>
      </c>
      <c r="I168" s="133"/>
      <c r="J168" s="134">
        <f>ROUND(I168*H168,2)</f>
        <v>0</v>
      </c>
      <c r="K168" s="130" t="s">
        <v>145</v>
      </c>
      <c r="L168" s="28"/>
      <c r="M168" s="135" t="s">
        <v>1</v>
      </c>
      <c r="N168" s="136" t="s">
        <v>42</v>
      </c>
      <c r="P168" s="137">
        <f>O168*H168</f>
        <v>0</v>
      </c>
      <c r="Q168" s="137">
        <v>0</v>
      </c>
      <c r="R168" s="137">
        <f>Q168*H168</f>
        <v>0</v>
      </c>
      <c r="S168" s="137">
        <v>1.95</v>
      </c>
      <c r="T168" s="138">
        <f>S168*H168</f>
        <v>1.8018000000000001</v>
      </c>
      <c r="AR168" s="139" t="s">
        <v>146</v>
      </c>
      <c r="AT168" s="139" t="s">
        <v>141</v>
      </c>
      <c r="AU168" s="139" t="s">
        <v>87</v>
      </c>
      <c r="AY168" s="13" t="s">
        <v>138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3" t="s">
        <v>85</v>
      </c>
      <c r="BK168" s="140">
        <f>ROUND(I168*H168,2)</f>
        <v>0</v>
      </c>
      <c r="BL168" s="13" t="s">
        <v>146</v>
      </c>
      <c r="BM168" s="139" t="s">
        <v>248</v>
      </c>
    </row>
    <row r="169" spans="2:65" s="1" customFormat="1" ht="21.75" customHeight="1">
      <c r="B169" s="28"/>
      <c r="C169" s="128" t="s">
        <v>249</v>
      </c>
      <c r="D169" s="128" t="s">
        <v>141</v>
      </c>
      <c r="E169" s="129" t="s">
        <v>250</v>
      </c>
      <c r="F169" s="130" t="s">
        <v>251</v>
      </c>
      <c r="G169" s="131" t="s">
        <v>191</v>
      </c>
      <c r="H169" s="132">
        <v>5.1840000000000002</v>
      </c>
      <c r="I169" s="133"/>
      <c r="J169" s="134">
        <f>ROUND(I169*H169,2)</f>
        <v>0</v>
      </c>
      <c r="K169" s="130" t="s">
        <v>145</v>
      </c>
      <c r="L169" s="28"/>
      <c r="M169" s="135" t="s">
        <v>1</v>
      </c>
      <c r="N169" s="136" t="s">
        <v>42</v>
      </c>
      <c r="P169" s="137">
        <f>O169*H169</f>
        <v>0</v>
      </c>
      <c r="Q169" s="137">
        <v>0</v>
      </c>
      <c r="R169" s="137">
        <f>Q169*H169</f>
        <v>0</v>
      </c>
      <c r="S169" s="137">
        <v>2.2000000000000002</v>
      </c>
      <c r="T169" s="138">
        <f>S169*H169</f>
        <v>11.404800000000002</v>
      </c>
      <c r="AR169" s="139" t="s">
        <v>146</v>
      </c>
      <c r="AT169" s="139" t="s">
        <v>141</v>
      </c>
      <c r="AU169" s="139" t="s">
        <v>87</v>
      </c>
      <c r="AY169" s="13" t="s">
        <v>138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3" t="s">
        <v>85</v>
      </c>
      <c r="BK169" s="140">
        <f>ROUND(I169*H169,2)</f>
        <v>0</v>
      </c>
      <c r="BL169" s="13" t="s">
        <v>146</v>
      </c>
      <c r="BM169" s="139" t="s">
        <v>252</v>
      </c>
    </row>
    <row r="170" spans="2:65" s="1" customFormat="1" ht="19.5">
      <c r="B170" s="28"/>
      <c r="D170" s="141" t="s">
        <v>171</v>
      </c>
      <c r="F170" s="142" t="s">
        <v>193</v>
      </c>
      <c r="I170" s="143"/>
      <c r="L170" s="28"/>
      <c r="M170" s="144"/>
      <c r="T170" s="52"/>
      <c r="AT170" s="13" t="s">
        <v>171</v>
      </c>
      <c r="AU170" s="13" t="s">
        <v>87</v>
      </c>
    </row>
    <row r="171" spans="2:65" s="1" customFormat="1" ht="16.5" customHeight="1">
      <c r="B171" s="28"/>
      <c r="C171" s="128" t="s">
        <v>253</v>
      </c>
      <c r="D171" s="128" t="s">
        <v>141</v>
      </c>
      <c r="E171" s="129" t="s">
        <v>254</v>
      </c>
      <c r="F171" s="130" t="s">
        <v>255</v>
      </c>
      <c r="G171" s="131" t="s">
        <v>191</v>
      </c>
      <c r="H171" s="132">
        <v>5.1840000000000002</v>
      </c>
      <c r="I171" s="133"/>
      <c r="J171" s="134">
        <f>ROUND(I171*H171,2)</f>
        <v>0</v>
      </c>
      <c r="K171" s="130" t="s">
        <v>145</v>
      </c>
      <c r="L171" s="28"/>
      <c r="M171" s="135" t="s">
        <v>1</v>
      </c>
      <c r="N171" s="136" t="s">
        <v>42</v>
      </c>
      <c r="P171" s="137">
        <f>O171*H171</f>
        <v>0</v>
      </c>
      <c r="Q171" s="137">
        <v>0</v>
      </c>
      <c r="R171" s="137">
        <f>Q171*H171</f>
        <v>0</v>
      </c>
      <c r="S171" s="137">
        <v>2.9000000000000001E-2</v>
      </c>
      <c r="T171" s="138">
        <f>S171*H171</f>
        <v>0.15033600000000003</v>
      </c>
      <c r="AR171" s="139" t="s">
        <v>146</v>
      </c>
      <c r="AT171" s="139" t="s">
        <v>141</v>
      </c>
      <c r="AU171" s="139" t="s">
        <v>87</v>
      </c>
      <c r="AY171" s="13" t="s">
        <v>138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3" t="s">
        <v>85</v>
      </c>
      <c r="BK171" s="140">
        <f>ROUND(I171*H171,2)</f>
        <v>0</v>
      </c>
      <c r="BL171" s="13" t="s">
        <v>146</v>
      </c>
      <c r="BM171" s="139" t="s">
        <v>256</v>
      </c>
    </row>
    <row r="172" spans="2:65" s="1" customFormat="1" ht="16.5" customHeight="1">
      <c r="B172" s="28"/>
      <c r="C172" s="128" t="s">
        <v>257</v>
      </c>
      <c r="D172" s="128" t="s">
        <v>141</v>
      </c>
      <c r="E172" s="129" t="s">
        <v>258</v>
      </c>
      <c r="F172" s="130" t="s">
        <v>259</v>
      </c>
      <c r="G172" s="131" t="s">
        <v>260</v>
      </c>
      <c r="H172" s="132">
        <v>6</v>
      </c>
      <c r="I172" s="133"/>
      <c r="J172" s="134">
        <f>ROUND(I172*H172,2)</f>
        <v>0</v>
      </c>
      <c r="K172" s="130" t="s">
        <v>145</v>
      </c>
      <c r="L172" s="28"/>
      <c r="M172" s="135" t="s">
        <v>1</v>
      </c>
      <c r="N172" s="136" t="s">
        <v>42</v>
      </c>
      <c r="P172" s="137">
        <f>O172*H172</f>
        <v>0</v>
      </c>
      <c r="Q172" s="137">
        <v>0</v>
      </c>
      <c r="R172" s="137">
        <f>Q172*H172</f>
        <v>0</v>
      </c>
      <c r="S172" s="137">
        <v>6.8000000000000005E-2</v>
      </c>
      <c r="T172" s="138">
        <f>S172*H172</f>
        <v>0.40800000000000003</v>
      </c>
      <c r="AR172" s="139" t="s">
        <v>146</v>
      </c>
      <c r="AT172" s="139" t="s">
        <v>141</v>
      </c>
      <c r="AU172" s="139" t="s">
        <v>87</v>
      </c>
      <c r="AY172" s="13" t="s">
        <v>138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3" t="s">
        <v>85</v>
      </c>
      <c r="BK172" s="140">
        <f>ROUND(I172*H172,2)</f>
        <v>0</v>
      </c>
      <c r="BL172" s="13" t="s">
        <v>146</v>
      </c>
      <c r="BM172" s="139" t="s">
        <v>261</v>
      </c>
    </row>
    <row r="173" spans="2:65" s="1" customFormat="1" ht="16.5" customHeight="1">
      <c r="B173" s="28"/>
      <c r="C173" s="128" t="s">
        <v>262</v>
      </c>
      <c r="D173" s="128" t="s">
        <v>141</v>
      </c>
      <c r="E173" s="129" t="s">
        <v>263</v>
      </c>
      <c r="F173" s="130" t="s">
        <v>264</v>
      </c>
      <c r="G173" s="131" t="s">
        <v>260</v>
      </c>
      <c r="H173" s="132">
        <v>12</v>
      </c>
      <c r="I173" s="133"/>
      <c r="J173" s="134">
        <f>ROUND(I173*H173,2)</f>
        <v>0</v>
      </c>
      <c r="K173" s="130" t="s">
        <v>145</v>
      </c>
      <c r="L173" s="28"/>
      <c r="M173" s="135" t="s">
        <v>1</v>
      </c>
      <c r="N173" s="136" t="s">
        <v>42</v>
      </c>
      <c r="P173" s="137">
        <f>O173*H173</f>
        <v>0</v>
      </c>
      <c r="Q173" s="137">
        <v>0</v>
      </c>
      <c r="R173" s="137">
        <f>Q173*H173</f>
        <v>0</v>
      </c>
      <c r="S173" s="137">
        <v>7.0000000000000001E-3</v>
      </c>
      <c r="T173" s="138">
        <f>S173*H173</f>
        <v>8.4000000000000005E-2</v>
      </c>
      <c r="AR173" s="139" t="s">
        <v>146</v>
      </c>
      <c r="AT173" s="139" t="s">
        <v>141</v>
      </c>
      <c r="AU173" s="139" t="s">
        <v>87</v>
      </c>
      <c r="AY173" s="13" t="s">
        <v>138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3" t="s">
        <v>85</v>
      </c>
      <c r="BK173" s="140">
        <f>ROUND(I173*H173,2)</f>
        <v>0</v>
      </c>
      <c r="BL173" s="13" t="s">
        <v>146</v>
      </c>
      <c r="BM173" s="139" t="s">
        <v>265</v>
      </c>
    </row>
    <row r="174" spans="2:65" s="1" customFormat="1" ht="16.5" customHeight="1">
      <c r="B174" s="28"/>
      <c r="C174" s="128" t="s">
        <v>266</v>
      </c>
      <c r="D174" s="128" t="s">
        <v>141</v>
      </c>
      <c r="E174" s="129" t="s">
        <v>267</v>
      </c>
      <c r="F174" s="130" t="s">
        <v>268</v>
      </c>
      <c r="G174" s="131" t="s">
        <v>260</v>
      </c>
      <c r="H174" s="132">
        <v>1.9</v>
      </c>
      <c r="I174" s="133"/>
      <c r="J174" s="134">
        <f>ROUND(I174*H174,2)</f>
        <v>0</v>
      </c>
      <c r="K174" s="130" t="s">
        <v>145</v>
      </c>
      <c r="L174" s="28"/>
      <c r="M174" s="135" t="s">
        <v>1</v>
      </c>
      <c r="N174" s="136" t="s">
        <v>42</v>
      </c>
      <c r="P174" s="137">
        <f>O174*H174</f>
        <v>0</v>
      </c>
      <c r="Q174" s="137">
        <v>1.42E-3</v>
      </c>
      <c r="R174" s="137">
        <f>Q174*H174</f>
        <v>2.6979999999999999E-3</v>
      </c>
      <c r="S174" s="137">
        <v>2.9000000000000001E-2</v>
      </c>
      <c r="T174" s="138">
        <f>S174*H174</f>
        <v>5.5100000000000003E-2</v>
      </c>
      <c r="AR174" s="139" t="s">
        <v>146</v>
      </c>
      <c r="AT174" s="139" t="s">
        <v>141</v>
      </c>
      <c r="AU174" s="139" t="s">
        <v>87</v>
      </c>
      <c r="AY174" s="13" t="s">
        <v>138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3" t="s">
        <v>85</v>
      </c>
      <c r="BK174" s="140">
        <f>ROUND(I174*H174,2)</f>
        <v>0</v>
      </c>
      <c r="BL174" s="13" t="s">
        <v>146</v>
      </c>
      <c r="BM174" s="139" t="s">
        <v>269</v>
      </c>
    </row>
    <row r="175" spans="2:65" s="1" customFormat="1" ht="19.5">
      <c r="B175" s="28"/>
      <c r="D175" s="141" t="s">
        <v>171</v>
      </c>
      <c r="F175" s="142" t="s">
        <v>270</v>
      </c>
      <c r="I175" s="143"/>
      <c r="L175" s="28"/>
      <c r="M175" s="144"/>
      <c r="T175" s="52"/>
      <c r="AT175" s="13" t="s">
        <v>171</v>
      </c>
      <c r="AU175" s="13" t="s">
        <v>87</v>
      </c>
    </row>
    <row r="176" spans="2:65" s="1" customFormat="1" ht="21.75" customHeight="1">
      <c r="B176" s="28"/>
      <c r="C176" s="128" t="s">
        <v>271</v>
      </c>
      <c r="D176" s="128" t="s">
        <v>141</v>
      </c>
      <c r="E176" s="129" t="s">
        <v>272</v>
      </c>
      <c r="F176" s="130" t="s">
        <v>273</v>
      </c>
      <c r="G176" s="131" t="s">
        <v>150</v>
      </c>
      <c r="H176" s="132">
        <v>17.28</v>
      </c>
      <c r="I176" s="133"/>
      <c r="J176" s="134">
        <f>ROUND(I176*H176,2)</f>
        <v>0</v>
      </c>
      <c r="K176" s="130" t="s">
        <v>145</v>
      </c>
      <c r="L176" s="28"/>
      <c r="M176" s="135" t="s">
        <v>1</v>
      </c>
      <c r="N176" s="136" t="s">
        <v>42</v>
      </c>
      <c r="P176" s="137">
        <f>O176*H176</f>
        <v>0</v>
      </c>
      <c r="Q176" s="137">
        <v>0</v>
      </c>
      <c r="R176" s="137">
        <f>Q176*H176</f>
        <v>0</v>
      </c>
      <c r="S176" s="137">
        <v>0.05</v>
      </c>
      <c r="T176" s="138">
        <f>S176*H176</f>
        <v>0.8640000000000001</v>
      </c>
      <c r="AR176" s="139" t="s">
        <v>146</v>
      </c>
      <c r="AT176" s="139" t="s">
        <v>141</v>
      </c>
      <c r="AU176" s="139" t="s">
        <v>87</v>
      </c>
      <c r="AY176" s="13" t="s">
        <v>138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3" t="s">
        <v>85</v>
      </c>
      <c r="BK176" s="140">
        <f>ROUND(I176*H176,2)</f>
        <v>0</v>
      </c>
      <c r="BL176" s="13" t="s">
        <v>146</v>
      </c>
      <c r="BM176" s="139" t="s">
        <v>274</v>
      </c>
    </row>
    <row r="177" spans="2:65" s="1" customFormat="1" ht="21.75" customHeight="1">
      <c r="B177" s="28"/>
      <c r="C177" s="128" t="s">
        <v>275</v>
      </c>
      <c r="D177" s="128" t="s">
        <v>141</v>
      </c>
      <c r="E177" s="129" t="s">
        <v>276</v>
      </c>
      <c r="F177" s="130" t="s">
        <v>277</v>
      </c>
      <c r="G177" s="131" t="s">
        <v>150</v>
      </c>
      <c r="H177" s="132">
        <v>44.6</v>
      </c>
      <c r="I177" s="133"/>
      <c r="J177" s="134">
        <f>ROUND(I177*H177,2)</f>
        <v>0</v>
      </c>
      <c r="K177" s="130" t="s">
        <v>145</v>
      </c>
      <c r="L177" s="28"/>
      <c r="M177" s="135" t="s">
        <v>1</v>
      </c>
      <c r="N177" s="136" t="s">
        <v>42</v>
      </c>
      <c r="P177" s="137">
        <f>O177*H177</f>
        <v>0</v>
      </c>
      <c r="Q177" s="137">
        <v>0</v>
      </c>
      <c r="R177" s="137">
        <f>Q177*H177</f>
        <v>0</v>
      </c>
      <c r="S177" s="137">
        <v>4.5999999999999999E-2</v>
      </c>
      <c r="T177" s="138">
        <f>S177*H177</f>
        <v>2.0516000000000001</v>
      </c>
      <c r="AR177" s="139" t="s">
        <v>146</v>
      </c>
      <c r="AT177" s="139" t="s">
        <v>141</v>
      </c>
      <c r="AU177" s="139" t="s">
        <v>87</v>
      </c>
      <c r="AY177" s="13" t="s">
        <v>138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3" t="s">
        <v>85</v>
      </c>
      <c r="BK177" s="140">
        <f>ROUND(I177*H177,2)</f>
        <v>0</v>
      </c>
      <c r="BL177" s="13" t="s">
        <v>146</v>
      </c>
      <c r="BM177" s="139" t="s">
        <v>278</v>
      </c>
    </row>
    <row r="178" spans="2:65" s="1" customFormat="1" ht="16.5" customHeight="1">
      <c r="B178" s="28"/>
      <c r="C178" s="128" t="s">
        <v>279</v>
      </c>
      <c r="D178" s="128" t="s">
        <v>141</v>
      </c>
      <c r="E178" s="129" t="s">
        <v>280</v>
      </c>
      <c r="F178" s="130" t="s">
        <v>281</v>
      </c>
      <c r="G178" s="131" t="s">
        <v>150</v>
      </c>
      <c r="H178" s="132">
        <v>30.6</v>
      </c>
      <c r="I178" s="133"/>
      <c r="J178" s="134">
        <f>ROUND(I178*H178,2)</f>
        <v>0</v>
      </c>
      <c r="K178" s="130" t="s">
        <v>145</v>
      </c>
      <c r="L178" s="28"/>
      <c r="M178" s="135" t="s">
        <v>1</v>
      </c>
      <c r="N178" s="136" t="s">
        <v>42</v>
      </c>
      <c r="P178" s="137">
        <f>O178*H178</f>
        <v>0</v>
      </c>
      <c r="Q178" s="137">
        <v>0</v>
      </c>
      <c r="R178" s="137">
        <f>Q178*H178</f>
        <v>0</v>
      </c>
      <c r="S178" s="137">
        <v>6.8000000000000005E-2</v>
      </c>
      <c r="T178" s="138">
        <f>S178*H178</f>
        <v>2.0808000000000004</v>
      </c>
      <c r="AR178" s="139" t="s">
        <v>146</v>
      </c>
      <c r="AT178" s="139" t="s">
        <v>141</v>
      </c>
      <c r="AU178" s="139" t="s">
        <v>87</v>
      </c>
      <c r="AY178" s="13" t="s">
        <v>138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3" t="s">
        <v>85</v>
      </c>
      <c r="BK178" s="140">
        <f>ROUND(I178*H178,2)</f>
        <v>0</v>
      </c>
      <c r="BL178" s="13" t="s">
        <v>146</v>
      </c>
      <c r="BM178" s="139" t="s">
        <v>282</v>
      </c>
    </row>
    <row r="179" spans="2:65" s="1" customFormat="1" ht="19.5">
      <c r="B179" s="28"/>
      <c r="D179" s="141" t="s">
        <v>171</v>
      </c>
      <c r="F179" s="142" t="s">
        <v>283</v>
      </c>
      <c r="I179" s="143"/>
      <c r="L179" s="28"/>
      <c r="M179" s="144"/>
      <c r="T179" s="52"/>
      <c r="AT179" s="13" t="s">
        <v>171</v>
      </c>
      <c r="AU179" s="13" t="s">
        <v>87</v>
      </c>
    </row>
    <row r="180" spans="2:65" s="11" customFormat="1" ht="22.9" customHeight="1">
      <c r="B180" s="116"/>
      <c r="D180" s="117" t="s">
        <v>76</v>
      </c>
      <c r="E180" s="126" t="s">
        <v>284</v>
      </c>
      <c r="F180" s="126" t="s">
        <v>285</v>
      </c>
      <c r="I180" s="119"/>
      <c r="J180" s="127">
        <f>BK180</f>
        <v>0</v>
      </c>
      <c r="L180" s="116"/>
      <c r="M180" s="121"/>
      <c r="P180" s="122">
        <f>SUM(P181:P185)</f>
        <v>0</v>
      </c>
      <c r="R180" s="122">
        <f>SUM(R181:R185)</f>
        <v>0</v>
      </c>
      <c r="T180" s="123">
        <f>SUM(T181:T185)</f>
        <v>0</v>
      </c>
      <c r="AR180" s="117" t="s">
        <v>85</v>
      </c>
      <c r="AT180" s="124" t="s">
        <v>76</v>
      </c>
      <c r="AU180" s="124" t="s">
        <v>85</v>
      </c>
      <c r="AY180" s="117" t="s">
        <v>138</v>
      </c>
      <c r="BK180" s="125">
        <f>SUM(BK181:BK185)</f>
        <v>0</v>
      </c>
    </row>
    <row r="181" spans="2:65" s="1" customFormat="1" ht="16.5" customHeight="1">
      <c r="B181" s="28"/>
      <c r="C181" s="128" t="s">
        <v>286</v>
      </c>
      <c r="D181" s="128" t="s">
        <v>141</v>
      </c>
      <c r="E181" s="129" t="s">
        <v>287</v>
      </c>
      <c r="F181" s="130" t="s">
        <v>288</v>
      </c>
      <c r="G181" s="131" t="s">
        <v>216</v>
      </c>
      <c r="H181" s="132">
        <v>24.66</v>
      </c>
      <c r="I181" s="133"/>
      <c r="J181" s="134">
        <f>ROUND(I181*H181,2)</f>
        <v>0</v>
      </c>
      <c r="K181" s="130" t="s">
        <v>145</v>
      </c>
      <c r="L181" s="28"/>
      <c r="M181" s="135" t="s">
        <v>1</v>
      </c>
      <c r="N181" s="136" t="s">
        <v>42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AR181" s="139" t="s">
        <v>146</v>
      </c>
      <c r="AT181" s="139" t="s">
        <v>141</v>
      </c>
      <c r="AU181" s="139" t="s">
        <v>87</v>
      </c>
      <c r="AY181" s="13" t="s">
        <v>138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3" t="s">
        <v>85</v>
      </c>
      <c r="BK181" s="140">
        <f>ROUND(I181*H181,2)</f>
        <v>0</v>
      </c>
      <c r="BL181" s="13" t="s">
        <v>146</v>
      </c>
      <c r="BM181" s="139" t="s">
        <v>289</v>
      </c>
    </row>
    <row r="182" spans="2:65" s="1" customFormat="1" ht="21.75" customHeight="1">
      <c r="B182" s="28"/>
      <c r="C182" s="128" t="s">
        <v>290</v>
      </c>
      <c r="D182" s="128" t="s">
        <v>141</v>
      </c>
      <c r="E182" s="129" t="s">
        <v>291</v>
      </c>
      <c r="F182" s="130" t="s">
        <v>292</v>
      </c>
      <c r="G182" s="131" t="s">
        <v>216</v>
      </c>
      <c r="H182" s="132">
        <v>24.66</v>
      </c>
      <c r="I182" s="133"/>
      <c r="J182" s="134">
        <f>ROUND(I182*H182,2)</f>
        <v>0</v>
      </c>
      <c r="K182" s="130" t="s">
        <v>145</v>
      </c>
      <c r="L182" s="28"/>
      <c r="M182" s="135" t="s">
        <v>1</v>
      </c>
      <c r="N182" s="136" t="s">
        <v>42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146</v>
      </c>
      <c r="AT182" s="139" t="s">
        <v>141</v>
      </c>
      <c r="AU182" s="139" t="s">
        <v>87</v>
      </c>
      <c r="AY182" s="13" t="s">
        <v>138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3" t="s">
        <v>85</v>
      </c>
      <c r="BK182" s="140">
        <f>ROUND(I182*H182,2)</f>
        <v>0</v>
      </c>
      <c r="BL182" s="13" t="s">
        <v>146</v>
      </c>
      <c r="BM182" s="139" t="s">
        <v>293</v>
      </c>
    </row>
    <row r="183" spans="2:65" s="1" customFormat="1" ht="16.5" customHeight="1">
      <c r="B183" s="28"/>
      <c r="C183" s="128" t="s">
        <v>294</v>
      </c>
      <c r="D183" s="128" t="s">
        <v>141</v>
      </c>
      <c r="E183" s="129" t="s">
        <v>295</v>
      </c>
      <c r="F183" s="130" t="s">
        <v>296</v>
      </c>
      <c r="G183" s="131" t="s">
        <v>216</v>
      </c>
      <c r="H183" s="132">
        <v>24.66</v>
      </c>
      <c r="I183" s="133"/>
      <c r="J183" s="134">
        <f>ROUND(I183*H183,2)</f>
        <v>0</v>
      </c>
      <c r="K183" s="130" t="s">
        <v>145</v>
      </c>
      <c r="L183" s="28"/>
      <c r="M183" s="135" t="s">
        <v>1</v>
      </c>
      <c r="N183" s="136" t="s">
        <v>42</v>
      </c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AR183" s="139" t="s">
        <v>146</v>
      </c>
      <c r="AT183" s="139" t="s">
        <v>141</v>
      </c>
      <c r="AU183" s="139" t="s">
        <v>87</v>
      </c>
      <c r="AY183" s="13" t="s">
        <v>138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3" t="s">
        <v>85</v>
      </c>
      <c r="BK183" s="140">
        <f>ROUND(I183*H183,2)</f>
        <v>0</v>
      </c>
      <c r="BL183" s="13" t="s">
        <v>146</v>
      </c>
      <c r="BM183" s="139" t="s">
        <v>297</v>
      </c>
    </row>
    <row r="184" spans="2:65" s="1" customFormat="1" ht="16.5" customHeight="1">
      <c r="B184" s="28"/>
      <c r="C184" s="128" t="s">
        <v>298</v>
      </c>
      <c r="D184" s="128" t="s">
        <v>141</v>
      </c>
      <c r="E184" s="129" t="s">
        <v>299</v>
      </c>
      <c r="F184" s="130" t="s">
        <v>300</v>
      </c>
      <c r="G184" s="131" t="s">
        <v>216</v>
      </c>
      <c r="H184" s="132">
        <v>468.54</v>
      </c>
      <c r="I184" s="133"/>
      <c r="J184" s="134">
        <f>ROUND(I184*H184,2)</f>
        <v>0</v>
      </c>
      <c r="K184" s="130" t="s">
        <v>145</v>
      </c>
      <c r="L184" s="28"/>
      <c r="M184" s="135" t="s">
        <v>1</v>
      </c>
      <c r="N184" s="136" t="s">
        <v>42</v>
      </c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AR184" s="139" t="s">
        <v>146</v>
      </c>
      <c r="AT184" s="139" t="s">
        <v>141</v>
      </c>
      <c r="AU184" s="139" t="s">
        <v>87</v>
      </c>
      <c r="AY184" s="13" t="s">
        <v>138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3" t="s">
        <v>85</v>
      </c>
      <c r="BK184" s="140">
        <f>ROUND(I184*H184,2)</f>
        <v>0</v>
      </c>
      <c r="BL184" s="13" t="s">
        <v>146</v>
      </c>
      <c r="BM184" s="139" t="s">
        <v>301</v>
      </c>
    </row>
    <row r="185" spans="2:65" s="1" customFormat="1" ht="24.2" customHeight="1">
      <c r="B185" s="28"/>
      <c r="C185" s="128" t="s">
        <v>302</v>
      </c>
      <c r="D185" s="128" t="s">
        <v>141</v>
      </c>
      <c r="E185" s="129" t="s">
        <v>303</v>
      </c>
      <c r="F185" s="130" t="s">
        <v>304</v>
      </c>
      <c r="G185" s="131" t="s">
        <v>216</v>
      </c>
      <c r="H185" s="132">
        <v>24.66</v>
      </c>
      <c r="I185" s="133"/>
      <c r="J185" s="134">
        <f>ROUND(I185*H185,2)</f>
        <v>0</v>
      </c>
      <c r="K185" s="130" t="s">
        <v>145</v>
      </c>
      <c r="L185" s="28"/>
      <c r="M185" s="135" t="s">
        <v>1</v>
      </c>
      <c r="N185" s="136" t="s">
        <v>42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146</v>
      </c>
      <c r="AT185" s="139" t="s">
        <v>141</v>
      </c>
      <c r="AU185" s="139" t="s">
        <v>87</v>
      </c>
      <c r="AY185" s="13" t="s">
        <v>138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3" t="s">
        <v>85</v>
      </c>
      <c r="BK185" s="140">
        <f>ROUND(I185*H185,2)</f>
        <v>0</v>
      </c>
      <c r="BL185" s="13" t="s">
        <v>146</v>
      </c>
      <c r="BM185" s="139" t="s">
        <v>305</v>
      </c>
    </row>
    <row r="186" spans="2:65" s="11" customFormat="1" ht="22.9" customHeight="1">
      <c r="B186" s="116"/>
      <c r="D186" s="117" t="s">
        <v>76</v>
      </c>
      <c r="E186" s="126" t="s">
        <v>306</v>
      </c>
      <c r="F186" s="126" t="s">
        <v>307</v>
      </c>
      <c r="I186" s="119"/>
      <c r="J186" s="127">
        <f>BK186</f>
        <v>0</v>
      </c>
      <c r="L186" s="116"/>
      <c r="M186" s="121"/>
      <c r="P186" s="122">
        <f>P187</f>
        <v>0</v>
      </c>
      <c r="R186" s="122">
        <f>R187</f>
        <v>0</v>
      </c>
      <c r="T186" s="123">
        <f>T187</f>
        <v>0</v>
      </c>
      <c r="AR186" s="117" t="s">
        <v>85</v>
      </c>
      <c r="AT186" s="124" t="s">
        <v>76</v>
      </c>
      <c r="AU186" s="124" t="s">
        <v>85</v>
      </c>
      <c r="AY186" s="117" t="s">
        <v>138</v>
      </c>
      <c r="BK186" s="125">
        <f>BK187</f>
        <v>0</v>
      </c>
    </row>
    <row r="187" spans="2:65" s="1" customFormat="1" ht="16.5" customHeight="1">
      <c r="B187" s="28"/>
      <c r="C187" s="128" t="s">
        <v>308</v>
      </c>
      <c r="D187" s="128" t="s">
        <v>141</v>
      </c>
      <c r="E187" s="129" t="s">
        <v>309</v>
      </c>
      <c r="F187" s="130" t="s">
        <v>310</v>
      </c>
      <c r="G187" s="131" t="s">
        <v>216</v>
      </c>
      <c r="H187" s="132">
        <v>10.885</v>
      </c>
      <c r="I187" s="133"/>
      <c r="J187" s="134">
        <f>ROUND(I187*H187,2)</f>
        <v>0</v>
      </c>
      <c r="K187" s="130" t="s">
        <v>145</v>
      </c>
      <c r="L187" s="28"/>
      <c r="M187" s="135" t="s">
        <v>1</v>
      </c>
      <c r="N187" s="136" t="s">
        <v>42</v>
      </c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AR187" s="139" t="s">
        <v>146</v>
      </c>
      <c r="AT187" s="139" t="s">
        <v>141</v>
      </c>
      <c r="AU187" s="139" t="s">
        <v>87</v>
      </c>
      <c r="AY187" s="13" t="s">
        <v>138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3" t="s">
        <v>85</v>
      </c>
      <c r="BK187" s="140">
        <f>ROUND(I187*H187,2)</f>
        <v>0</v>
      </c>
      <c r="BL187" s="13" t="s">
        <v>146</v>
      </c>
      <c r="BM187" s="139" t="s">
        <v>311</v>
      </c>
    </row>
    <row r="188" spans="2:65" s="11" customFormat="1" ht="25.9" customHeight="1">
      <c r="B188" s="116"/>
      <c r="D188" s="117" t="s">
        <v>76</v>
      </c>
      <c r="E188" s="118" t="s">
        <v>312</v>
      </c>
      <c r="F188" s="118" t="s">
        <v>313</v>
      </c>
      <c r="I188" s="119"/>
      <c r="J188" s="120">
        <f>BK188</f>
        <v>0</v>
      </c>
      <c r="L188" s="116"/>
      <c r="M188" s="121"/>
      <c r="P188" s="122">
        <f>P189+P198+P203+P207+P214+P223+P235+P242</f>
        <v>0</v>
      </c>
      <c r="R188" s="122">
        <f>R189+R198+R203+R207+R214+R223+R235+R242</f>
        <v>6.0163994999999995</v>
      </c>
      <c r="T188" s="123">
        <f>T189+T198+T203+T207+T214+T223+T235+T242</f>
        <v>0</v>
      </c>
      <c r="AR188" s="117" t="s">
        <v>87</v>
      </c>
      <c r="AT188" s="124" t="s">
        <v>76</v>
      </c>
      <c r="AU188" s="124" t="s">
        <v>77</v>
      </c>
      <c r="AY188" s="117" t="s">
        <v>138</v>
      </c>
      <c r="BK188" s="125">
        <f>BK189+BK198+BK203+BK207+BK214+BK223+BK235+BK242</f>
        <v>0</v>
      </c>
    </row>
    <row r="189" spans="2:65" s="11" customFormat="1" ht="22.9" customHeight="1">
      <c r="B189" s="116"/>
      <c r="D189" s="117" t="s">
        <v>76</v>
      </c>
      <c r="E189" s="126" t="s">
        <v>314</v>
      </c>
      <c r="F189" s="126" t="s">
        <v>315</v>
      </c>
      <c r="I189" s="119"/>
      <c r="J189" s="127">
        <f>BK189</f>
        <v>0</v>
      </c>
      <c r="L189" s="116"/>
      <c r="M189" s="121"/>
      <c r="P189" s="122">
        <f>SUM(P190:P197)</f>
        <v>0</v>
      </c>
      <c r="R189" s="122">
        <f>SUM(R190:R197)</f>
        <v>6.5618999999999997E-2</v>
      </c>
      <c r="T189" s="123">
        <f>SUM(T190:T197)</f>
        <v>0</v>
      </c>
      <c r="AR189" s="117" t="s">
        <v>87</v>
      </c>
      <c r="AT189" s="124" t="s">
        <v>76</v>
      </c>
      <c r="AU189" s="124" t="s">
        <v>85</v>
      </c>
      <c r="AY189" s="117" t="s">
        <v>138</v>
      </c>
      <c r="BK189" s="125">
        <f>SUM(BK190:BK197)</f>
        <v>0</v>
      </c>
    </row>
    <row r="190" spans="2:65" s="1" customFormat="1" ht="16.5" customHeight="1">
      <c r="B190" s="28"/>
      <c r="C190" s="128" t="s">
        <v>316</v>
      </c>
      <c r="D190" s="128" t="s">
        <v>141</v>
      </c>
      <c r="E190" s="129" t="s">
        <v>317</v>
      </c>
      <c r="F190" s="130" t="s">
        <v>318</v>
      </c>
      <c r="G190" s="131" t="s">
        <v>150</v>
      </c>
      <c r="H190" s="132">
        <v>17.3</v>
      </c>
      <c r="I190" s="133"/>
      <c r="J190" s="134">
        <f>ROUND(I190*H190,2)</f>
        <v>0</v>
      </c>
      <c r="K190" s="130" t="s">
        <v>145</v>
      </c>
      <c r="L190" s="28"/>
      <c r="M190" s="135" t="s">
        <v>1</v>
      </c>
      <c r="N190" s="136" t="s">
        <v>42</v>
      </c>
      <c r="P190" s="137">
        <f>O190*H190</f>
        <v>0</v>
      </c>
      <c r="Q190" s="137">
        <v>3.0000000000000001E-5</v>
      </c>
      <c r="R190" s="137">
        <f>Q190*H190</f>
        <v>5.1900000000000004E-4</v>
      </c>
      <c r="S190" s="137">
        <v>0</v>
      </c>
      <c r="T190" s="138">
        <f>S190*H190</f>
        <v>0</v>
      </c>
      <c r="AR190" s="139" t="s">
        <v>209</v>
      </c>
      <c r="AT190" s="139" t="s">
        <v>141</v>
      </c>
      <c r="AU190" s="139" t="s">
        <v>87</v>
      </c>
      <c r="AY190" s="13" t="s">
        <v>138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3" t="s">
        <v>85</v>
      </c>
      <c r="BK190" s="140">
        <f>ROUND(I190*H190,2)</f>
        <v>0</v>
      </c>
      <c r="BL190" s="13" t="s">
        <v>209</v>
      </c>
      <c r="BM190" s="139" t="s">
        <v>319</v>
      </c>
    </row>
    <row r="191" spans="2:65" s="1" customFormat="1" ht="19.5">
      <c r="B191" s="28"/>
      <c r="D191" s="141" t="s">
        <v>171</v>
      </c>
      <c r="F191" s="142" t="s">
        <v>193</v>
      </c>
      <c r="I191" s="143"/>
      <c r="L191" s="28"/>
      <c r="M191" s="144"/>
      <c r="T191" s="52"/>
      <c r="AT191" s="13" t="s">
        <v>171</v>
      </c>
      <c r="AU191" s="13" t="s">
        <v>87</v>
      </c>
    </row>
    <row r="192" spans="2:65" s="1" customFormat="1" ht="16.5" customHeight="1">
      <c r="B192" s="28"/>
      <c r="C192" s="145" t="s">
        <v>320</v>
      </c>
      <c r="D192" s="145" t="s">
        <v>223</v>
      </c>
      <c r="E192" s="146" t="s">
        <v>321</v>
      </c>
      <c r="F192" s="147" t="s">
        <v>322</v>
      </c>
      <c r="G192" s="148" t="s">
        <v>150</v>
      </c>
      <c r="H192" s="149">
        <v>21</v>
      </c>
      <c r="I192" s="150"/>
      <c r="J192" s="151">
        <f t="shared" ref="J192:J197" si="10">ROUND(I192*H192,2)</f>
        <v>0</v>
      </c>
      <c r="K192" s="147" t="s">
        <v>145</v>
      </c>
      <c r="L192" s="152"/>
      <c r="M192" s="153" t="s">
        <v>1</v>
      </c>
      <c r="N192" s="154" t="s">
        <v>42</v>
      </c>
      <c r="P192" s="137">
        <f t="shared" ref="P192:P197" si="11">O192*H192</f>
        <v>0</v>
      </c>
      <c r="Q192" s="137">
        <v>2.0999999999999999E-3</v>
      </c>
      <c r="R192" s="137">
        <f t="shared" ref="R192:R197" si="12">Q192*H192</f>
        <v>4.41E-2</v>
      </c>
      <c r="S192" s="137">
        <v>0</v>
      </c>
      <c r="T192" s="138">
        <f t="shared" ref="T192:T197" si="13">S192*H192</f>
        <v>0</v>
      </c>
      <c r="AR192" s="139" t="s">
        <v>279</v>
      </c>
      <c r="AT192" s="139" t="s">
        <v>223</v>
      </c>
      <c r="AU192" s="139" t="s">
        <v>87</v>
      </c>
      <c r="AY192" s="13" t="s">
        <v>138</v>
      </c>
      <c r="BE192" s="140">
        <f t="shared" ref="BE192:BE197" si="14">IF(N192="základní",J192,0)</f>
        <v>0</v>
      </c>
      <c r="BF192" s="140">
        <f t="shared" ref="BF192:BF197" si="15">IF(N192="snížená",J192,0)</f>
        <v>0</v>
      </c>
      <c r="BG192" s="140">
        <f t="shared" ref="BG192:BG197" si="16">IF(N192="zákl. přenesená",J192,0)</f>
        <v>0</v>
      </c>
      <c r="BH192" s="140">
        <f t="shared" ref="BH192:BH197" si="17">IF(N192="sníž. přenesená",J192,0)</f>
        <v>0</v>
      </c>
      <c r="BI192" s="140">
        <f t="shared" ref="BI192:BI197" si="18">IF(N192="nulová",J192,0)</f>
        <v>0</v>
      </c>
      <c r="BJ192" s="13" t="s">
        <v>85</v>
      </c>
      <c r="BK192" s="140">
        <f t="shared" ref="BK192:BK197" si="19">ROUND(I192*H192,2)</f>
        <v>0</v>
      </c>
      <c r="BL192" s="13" t="s">
        <v>209</v>
      </c>
      <c r="BM192" s="139" t="s">
        <v>323</v>
      </c>
    </row>
    <row r="193" spans="2:65" s="1" customFormat="1" ht="16.5" customHeight="1">
      <c r="B193" s="28"/>
      <c r="C193" s="128" t="s">
        <v>324</v>
      </c>
      <c r="D193" s="128" t="s">
        <v>141</v>
      </c>
      <c r="E193" s="129" t="s">
        <v>325</v>
      </c>
      <c r="F193" s="130" t="s">
        <v>326</v>
      </c>
      <c r="G193" s="131" t="s">
        <v>150</v>
      </c>
      <c r="H193" s="132">
        <v>17.3</v>
      </c>
      <c r="I193" s="133"/>
      <c r="J193" s="134">
        <f t="shared" si="10"/>
        <v>0</v>
      </c>
      <c r="K193" s="130" t="s">
        <v>145</v>
      </c>
      <c r="L193" s="28"/>
      <c r="M193" s="135" t="s">
        <v>1</v>
      </c>
      <c r="N193" s="136" t="s">
        <v>42</v>
      </c>
      <c r="P193" s="137">
        <f t="shared" si="11"/>
        <v>0</v>
      </c>
      <c r="Q193" s="137">
        <v>0</v>
      </c>
      <c r="R193" s="137">
        <f t="shared" si="12"/>
        <v>0</v>
      </c>
      <c r="S193" s="137">
        <v>0</v>
      </c>
      <c r="T193" s="138">
        <f t="shared" si="13"/>
        <v>0</v>
      </c>
      <c r="AR193" s="139" t="s">
        <v>209</v>
      </c>
      <c r="AT193" s="139" t="s">
        <v>141</v>
      </c>
      <c r="AU193" s="139" t="s">
        <v>87</v>
      </c>
      <c r="AY193" s="13" t="s">
        <v>138</v>
      </c>
      <c r="BE193" s="140">
        <f t="shared" si="14"/>
        <v>0</v>
      </c>
      <c r="BF193" s="140">
        <f t="shared" si="15"/>
        <v>0</v>
      </c>
      <c r="BG193" s="140">
        <f t="shared" si="16"/>
        <v>0</v>
      </c>
      <c r="BH193" s="140">
        <f t="shared" si="17"/>
        <v>0</v>
      </c>
      <c r="BI193" s="140">
        <f t="shared" si="18"/>
        <v>0</v>
      </c>
      <c r="BJ193" s="13" t="s">
        <v>85</v>
      </c>
      <c r="BK193" s="140">
        <f t="shared" si="19"/>
        <v>0</v>
      </c>
      <c r="BL193" s="13" t="s">
        <v>209</v>
      </c>
      <c r="BM193" s="139" t="s">
        <v>327</v>
      </c>
    </row>
    <row r="194" spans="2:65" s="1" customFormat="1" ht="16.5" customHeight="1">
      <c r="B194" s="28"/>
      <c r="C194" s="145" t="s">
        <v>328</v>
      </c>
      <c r="D194" s="145" t="s">
        <v>223</v>
      </c>
      <c r="E194" s="146" t="s">
        <v>329</v>
      </c>
      <c r="F194" s="147" t="s">
        <v>330</v>
      </c>
      <c r="G194" s="148" t="s">
        <v>150</v>
      </c>
      <c r="H194" s="149">
        <v>21</v>
      </c>
      <c r="I194" s="150"/>
      <c r="J194" s="151">
        <f t="shared" si="10"/>
        <v>0</v>
      </c>
      <c r="K194" s="147" t="s">
        <v>145</v>
      </c>
      <c r="L194" s="152"/>
      <c r="M194" s="153" t="s">
        <v>1</v>
      </c>
      <c r="N194" s="154" t="s">
        <v>42</v>
      </c>
      <c r="P194" s="137">
        <f t="shared" si="11"/>
        <v>0</v>
      </c>
      <c r="Q194" s="137">
        <v>5.0000000000000001E-4</v>
      </c>
      <c r="R194" s="137">
        <f t="shared" si="12"/>
        <v>1.0500000000000001E-2</v>
      </c>
      <c r="S194" s="137">
        <v>0</v>
      </c>
      <c r="T194" s="138">
        <f t="shared" si="13"/>
        <v>0</v>
      </c>
      <c r="AR194" s="139" t="s">
        <v>279</v>
      </c>
      <c r="AT194" s="139" t="s">
        <v>223</v>
      </c>
      <c r="AU194" s="139" t="s">
        <v>87</v>
      </c>
      <c r="AY194" s="13" t="s">
        <v>138</v>
      </c>
      <c r="BE194" s="140">
        <f t="shared" si="14"/>
        <v>0</v>
      </c>
      <c r="BF194" s="140">
        <f t="shared" si="15"/>
        <v>0</v>
      </c>
      <c r="BG194" s="140">
        <f t="shared" si="16"/>
        <v>0</v>
      </c>
      <c r="BH194" s="140">
        <f t="shared" si="17"/>
        <v>0</v>
      </c>
      <c r="BI194" s="140">
        <f t="shared" si="18"/>
        <v>0</v>
      </c>
      <c r="BJ194" s="13" t="s">
        <v>85</v>
      </c>
      <c r="BK194" s="140">
        <f t="shared" si="19"/>
        <v>0</v>
      </c>
      <c r="BL194" s="13" t="s">
        <v>209</v>
      </c>
      <c r="BM194" s="139" t="s">
        <v>331</v>
      </c>
    </row>
    <row r="195" spans="2:65" s="1" customFormat="1" ht="16.5" customHeight="1">
      <c r="B195" s="28"/>
      <c r="C195" s="128" t="s">
        <v>332</v>
      </c>
      <c r="D195" s="128" t="s">
        <v>141</v>
      </c>
      <c r="E195" s="129" t="s">
        <v>333</v>
      </c>
      <c r="F195" s="130" t="s">
        <v>334</v>
      </c>
      <c r="G195" s="131" t="s">
        <v>150</v>
      </c>
      <c r="H195" s="132">
        <v>17.3</v>
      </c>
      <c r="I195" s="133"/>
      <c r="J195" s="134">
        <f t="shared" si="10"/>
        <v>0</v>
      </c>
      <c r="K195" s="130" t="s">
        <v>145</v>
      </c>
      <c r="L195" s="28"/>
      <c r="M195" s="135" t="s">
        <v>1</v>
      </c>
      <c r="N195" s="136" t="s">
        <v>42</v>
      </c>
      <c r="P195" s="137">
        <f t="shared" si="11"/>
        <v>0</v>
      </c>
      <c r="Q195" s="137">
        <v>0</v>
      </c>
      <c r="R195" s="137">
        <f t="shared" si="12"/>
        <v>0</v>
      </c>
      <c r="S195" s="137">
        <v>0</v>
      </c>
      <c r="T195" s="138">
        <f t="shared" si="13"/>
        <v>0</v>
      </c>
      <c r="AR195" s="139" t="s">
        <v>209</v>
      </c>
      <c r="AT195" s="139" t="s">
        <v>141</v>
      </c>
      <c r="AU195" s="139" t="s">
        <v>87</v>
      </c>
      <c r="AY195" s="13" t="s">
        <v>138</v>
      </c>
      <c r="BE195" s="140">
        <f t="shared" si="14"/>
        <v>0</v>
      </c>
      <c r="BF195" s="140">
        <f t="shared" si="15"/>
        <v>0</v>
      </c>
      <c r="BG195" s="140">
        <f t="shared" si="16"/>
        <v>0</v>
      </c>
      <c r="BH195" s="140">
        <f t="shared" si="17"/>
        <v>0</v>
      </c>
      <c r="BI195" s="140">
        <f t="shared" si="18"/>
        <v>0</v>
      </c>
      <c r="BJ195" s="13" t="s">
        <v>85</v>
      </c>
      <c r="BK195" s="140">
        <f t="shared" si="19"/>
        <v>0</v>
      </c>
      <c r="BL195" s="13" t="s">
        <v>209</v>
      </c>
      <c r="BM195" s="139" t="s">
        <v>335</v>
      </c>
    </row>
    <row r="196" spans="2:65" s="1" customFormat="1" ht="16.5" customHeight="1">
      <c r="B196" s="28"/>
      <c r="C196" s="145" t="s">
        <v>336</v>
      </c>
      <c r="D196" s="145" t="s">
        <v>223</v>
      </c>
      <c r="E196" s="146" t="s">
        <v>329</v>
      </c>
      <c r="F196" s="147" t="s">
        <v>330</v>
      </c>
      <c r="G196" s="148" t="s">
        <v>150</v>
      </c>
      <c r="H196" s="149">
        <v>21</v>
      </c>
      <c r="I196" s="150"/>
      <c r="J196" s="151">
        <f t="shared" si="10"/>
        <v>0</v>
      </c>
      <c r="K196" s="147" t="s">
        <v>145</v>
      </c>
      <c r="L196" s="152"/>
      <c r="M196" s="153" t="s">
        <v>1</v>
      </c>
      <c r="N196" s="154" t="s">
        <v>42</v>
      </c>
      <c r="P196" s="137">
        <f t="shared" si="11"/>
        <v>0</v>
      </c>
      <c r="Q196" s="137">
        <v>5.0000000000000001E-4</v>
      </c>
      <c r="R196" s="137">
        <f t="shared" si="12"/>
        <v>1.0500000000000001E-2</v>
      </c>
      <c r="S196" s="137">
        <v>0</v>
      </c>
      <c r="T196" s="138">
        <f t="shared" si="13"/>
        <v>0</v>
      </c>
      <c r="AR196" s="139" t="s">
        <v>279</v>
      </c>
      <c r="AT196" s="139" t="s">
        <v>223</v>
      </c>
      <c r="AU196" s="139" t="s">
        <v>87</v>
      </c>
      <c r="AY196" s="13" t="s">
        <v>138</v>
      </c>
      <c r="BE196" s="140">
        <f t="shared" si="14"/>
        <v>0</v>
      </c>
      <c r="BF196" s="140">
        <f t="shared" si="15"/>
        <v>0</v>
      </c>
      <c r="BG196" s="140">
        <f t="shared" si="16"/>
        <v>0</v>
      </c>
      <c r="BH196" s="140">
        <f t="shared" si="17"/>
        <v>0</v>
      </c>
      <c r="BI196" s="140">
        <f t="shared" si="18"/>
        <v>0</v>
      </c>
      <c r="BJ196" s="13" t="s">
        <v>85</v>
      </c>
      <c r="BK196" s="140">
        <f t="shared" si="19"/>
        <v>0</v>
      </c>
      <c r="BL196" s="13" t="s">
        <v>209</v>
      </c>
      <c r="BM196" s="139" t="s">
        <v>337</v>
      </c>
    </row>
    <row r="197" spans="2:65" s="1" customFormat="1" ht="16.5" customHeight="1">
      <c r="B197" s="28"/>
      <c r="C197" s="128" t="s">
        <v>338</v>
      </c>
      <c r="D197" s="128" t="s">
        <v>141</v>
      </c>
      <c r="E197" s="129" t="s">
        <v>339</v>
      </c>
      <c r="F197" s="130" t="s">
        <v>340</v>
      </c>
      <c r="G197" s="131" t="s">
        <v>216</v>
      </c>
      <c r="H197" s="132">
        <v>6.6000000000000003E-2</v>
      </c>
      <c r="I197" s="133"/>
      <c r="J197" s="134">
        <f t="shared" si="10"/>
        <v>0</v>
      </c>
      <c r="K197" s="130" t="s">
        <v>145</v>
      </c>
      <c r="L197" s="28"/>
      <c r="M197" s="135" t="s">
        <v>1</v>
      </c>
      <c r="N197" s="136" t="s">
        <v>42</v>
      </c>
      <c r="P197" s="137">
        <f t="shared" si="11"/>
        <v>0</v>
      </c>
      <c r="Q197" s="137">
        <v>0</v>
      </c>
      <c r="R197" s="137">
        <f t="shared" si="12"/>
        <v>0</v>
      </c>
      <c r="S197" s="137">
        <v>0</v>
      </c>
      <c r="T197" s="138">
        <f t="shared" si="13"/>
        <v>0</v>
      </c>
      <c r="AR197" s="139" t="s">
        <v>209</v>
      </c>
      <c r="AT197" s="139" t="s">
        <v>141</v>
      </c>
      <c r="AU197" s="139" t="s">
        <v>87</v>
      </c>
      <c r="AY197" s="13" t="s">
        <v>138</v>
      </c>
      <c r="BE197" s="140">
        <f t="shared" si="14"/>
        <v>0</v>
      </c>
      <c r="BF197" s="140">
        <f t="shared" si="15"/>
        <v>0</v>
      </c>
      <c r="BG197" s="140">
        <f t="shared" si="16"/>
        <v>0</v>
      </c>
      <c r="BH197" s="140">
        <f t="shared" si="17"/>
        <v>0</v>
      </c>
      <c r="BI197" s="140">
        <f t="shared" si="18"/>
        <v>0</v>
      </c>
      <c r="BJ197" s="13" t="s">
        <v>85</v>
      </c>
      <c r="BK197" s="140">
        <f t="shared" si="19"/>
        <v>0</v>
      </c>
      <c r="BL197" s="13" t="s">
        <v>209</v>
      </c>
      <c r="BM197" s="139" t="s">
        <v>341</v>
      </c>
    </row>
    <row r="198" spans="2:65" s="11" customFormat="1" ht="22.9" customHeight="1">
      <c r="B198" s="116"/>
      <c r="D198" s="117" t="s">
        <v>76</v>
      </c>
      <c r="E198" s="126" t="s">
        <v>342</v>
      </c>
      <c r="F198" s="126" t="s">
        <v>343</v>
      </c>
      <c r="I198" s="119"/>
      <c r="J198" s="127">
        <f>BK198</f>
        <v>0</v>
      </c>
      <c r="L198" s="116"/>
      <c r="M198" s="121"/>
      <c r="P198" s="122">
        <f>SUM(P199:P202)</f>
        <v>0</v>
      </c>
      <c r="R198" s="122">
        <f>SUM(R199:R202)</f>
        <v>5.2332499999999997E-2</v>
      </c>
      <c r="T198" s="123">
        <f>SUM(T199:T202)</f>
        <v>0</v>
      </c>
      <c r="AR198" s="117" t="s">
        <v>87</v>
      </c>
      <c r="AT198" s="124" t="s">
        <v>76</v>
      </c>
      <c r="AU198" s="124" t="s">
        <v>85</v>
      </c>
      <c r="AY198" s="117" t="s">
        <v>138</v>
      </c>
      <c r="BK198" s="125">
        <f>SUM(BK199:BK202)</f>
        <v>0</v>
      </c>
    </row>
    <row r="199" spans="2:65" s="1" customFormat="1" ht="16.5" customHeight="1">
      <c r="B199" s="28"/>
      <c r="C199" s="128" t="s">
        <v>344</v>
      </c>
      <c r="D199" s="128" t="s">
        <v>141</v>
      </c>
      <c r="E199" s="129" t="s">
        <v>345</v>
      </c>
      <c r="F199" s="130" t="s">
        <v>346</v>
      </c>
      <c r="G199" s="131" t="s">
        <v>150</v>
      </c>
      <c r="H199" s="132">
        <v>17.3</v>
      </c>
      <c r="I199" s="133"/>
      <c r="J199" s="134">
        <f>ROUND(I199*H199,2)</f>
        <v>0</v>
      </c>
      <c r="K199" s="130" t="s">
        <v>145</v>
      </c>
      <c r="L199" s="28"/>
      <c r="M199" s="135" t="s">
        <v>1</v>
      </c>
      <c r="N199" s="136" t="s">
        <v>42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AR199" s="139" t="s">
        <v>209</v>
      </c>
      <c r="AT199" s="139" t="s">
        <v>141</v>
      </c>
      <c r="AU199" s="139" t="s">
        <v>87</v>
      </c>
      <c r="AY199" s="13" t="s">
        <v>138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3" t="s">
        <v>85</v>
      </c>
      <c r="BK199" s="140">
        <f>ROUND(I199*H199,2)</f>
        <v>0</v>
      </c>
      <c r="BL199" s="13" t="s">
        <v>209</v>
      </c>
      <c r="BM199" s="139" t="s">
        <v>347</v>
      </c>
    </row>
    <row r="200" spans="2:65" s="1" customFormat="1" ht="19.5">
      <c r="B200" s="28"/>
      <c r="D200" s="141" t="s">
        <v>171</v>
      </c>
      <c r="F200" s="142" t="s">
        <v>193</v>
      </c>
      <c r="I200" s="143"/>
      <c r="L200" s="28"/>
      <c r="M200" s="144"/>
      <c r="T200" s="52"/>
      <c r="AT200" s="13" t="s">
        <v>171</v>
      </c>
      <c r="AU200" s="13" t="s">
        <v>87</v>
      </c>
    </row>
    <row r="201" spans="2:65" s="1" customFormat="1" ht="16.5" customHeight="1">
      <c r="B201" s="28"/>
      <c r="C201" s="145" t="s">
        <v>348</v>
      </c>
      <c r="D201" s="145" t="s">
        <v>223</v>
      </c>
      <c r="E201" s="146" t="s">
        <v>349</v>
      </c>
      <c r="F201" s="147" t="s">
        <v>350</v>
      </c>
      <c r="G201" s="148" t="s">
        <v>150</v>
      </c>
      <c r="H201" s="149">
        <v>19.03</v>
      </c>
      <c r="I201" s="150"/>
      <c r="J201" s="151">
        <f>ROUND(I201*H201,2)</f>
        <v>0</v>
      </c>
      <c r="K201" s="147" t="s">
        <v>145</v>
      </c>
      <c r="L201" s="152"/>
      <c r="M201" s="153" t="s">
        <v>1</v>
      </c>
      <c r="N201" s="154" t="s">
        <v>42</v>
      </c>
      <c r="P201" s="137">
        <f>O201*H201</f>
        <v>0</v>
      </c>
      <c r="Q201" s="137">
        <v>2.7499999999999998E-3</v>
      </c>
      <c r="R201" s="137">
        <f>Q201*H201</f>
        <v>5.2332499999999997E-2</v>
      </c>
      <c r="S201" s="137">
        <v>0</v>
      </c>
      <c r="T201" s="138">
        <f>S201*H201</f>
        <v>0</v>
      </c>
      <c r="AR201" s="139" t="s">
        <v>279</v>
      </c>
      <c r="AT201" s="139" t="s">
        <v>223</v>
      </c>
      <c r="AU201" s="139" t="s">
        <v>87</v>
      </c>
      <c r="AY201" s="13" t="s">
        <v>138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3" t="s">
        <v>85</v>
      </c>
      <c r="BK201" s="140">
        <f>ROUND(I201*H201,2)</f>
        <v>0</v>
      </c>
      <c r="BL201" s="13" t="s">
        <v>209</v>
      </c>
      <c r="BM201" s="139" t="s">
        <v>351</v>
      </c>
    </row>
    <row r="202" spans="2:65" s="1" customFormat="1" ht="16.5" customHeight="1">
      <c r="B202" s="28"/>
      <c r="C202" s="128" t="s">
        <v>352</v>
      </c>
      <c r="D202" s="128" t="s">
        <v>141</v>
      </c>
      <c r="E202" s="129" t="s">
        <v>353</v>
      </c>
      <c r="F202" s="130" t="s">
        <v>354</v>
      </c>
      <c r="G202" s="131" t="s">
        <v>216</v>
      </c>
      <c r="H202" s="132">
        <v>5.1999999999999998E-2</v>
      </c>
      <c r="I202" s="133"/>
      <c r="J202" s="134">
        <f>ROUND(I202*H202,2)</f>
        <v>0</v>
      </c>
      <c r="K202" s="130" t="s">
        <v>145</v>
      </c>
      <c r="L202" s="28"/>
      <c r="M202" s="135" t="s">
        <v>1</v>
      </c>
      <c r="N202" s="136" t="s">
        <v>42</v>
      </c>
      <c r="P202" s="137">
        <f>O202*H202</f>
        <v>0</v>
      </c>
      <c r="Q202" s="137">
        <v>0</v>
      </c>
      <c r="R202" s="137">
        <f>Q202*H202</f>
        <v>0</v>
      </c>
      <c r="S202" s="137">
        <v>0</v>
      </c>
      <c r="T202" s="138">
        <f>S202*H202</f>
        <v>0</v>
      </c>
      <c r="AR202" s="139" t="s">
        <v>209</v>
      </c>
      <c r="AT202" s="139" t="s">
        <v>141</v>
      </c>
      <c r="AU202" s="139" t="s">
        <v>87</v>
      </c>
      <c r="AY202" s="13" t="s">
        <v>138</v>
      </c>
      <c r="BE202" s="140">
        <f>IF(N202="základní",J202,0)</f>
        <v>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3" t="s">
        <v>85</v>
      </c>
      <c r="BK202" s="140">
        <f>ROUND(I202*H202,2)</f>
        <v>0</v>
      </c>
      <c r="BL202" s="13" t="s">
        <v>209</v>
      </c>
      <c r="BM202" s="139" t="s">
        <v>355</v>
      </c>
    </row>
    <row r="203" spans="2:65" s="11" customFormat="1" ht="22.9" customHeight="1">
      <c r="B203" s="116"/>
      <c r="D203" s="117" t="s">
        <v>76</v>
      </c>
      <c r="E203" s="126" t="s">
        <v>356</v>
      </c>
      <c r="F203" s="126" t="s">
        <v>357</v>
      </c>
      <c r="I203" s="119"/>
      <c r="J203" s="127">
        <f>BK203</f>
        <v>0</v>
      </c>
      <c r="L203" s="116"/>
      <c r="M203" s="121"/>
      <c r="P203" s="122">
        <f>SUM(P204:P206)</f>
        <v>0</v>
      </c>
      <c r="R203" s="122">
        <f>SUM(R204:R206)</f>
        <v>0.11330999999999999</v>
      </c>
      <c r="T203" s="123">
        <f>SUM(T204:T206)</f>
        <v>0</v>
      </c>
      <c r="AR203" s="117" t="s">
        <v>87</v>
      </c>
      <c r="AT203" s="124" t="s">
        <v>76</v>
      </c>
      <c r="AU203" s="124" t="s">
        <v>85</v>
      </c>
      <c r="AY203" s="117" t="s">
        <v>138</v>
      </c>
      <c r="BK203" s="125">
        <f>SUM(BK204:BK206)</f>
        <v>0</v>
      </c>
    </row>
    <row r="204" spans="2:65" s="1" customFormat="1" ht="16.5" customHeight="1">
      <c r="B204" s="28"/>
      <c r="C204" s="128" t="s">
        <v>358</v>
      </c>
      <c r="D204" s="128" t="s">
        <v>141</v>
      </c>
      <c r="E204" s="129" t="s">
        <v>359</v>
      </c>
      <c r="F204" s="130" t="s">
        <v>360</v>
      </c>
      <c r="G204" s="131" t="s">
        <v>150</v>
      </c>
      <c r="H204" s="132">
        <v>4.2</v>
      </c>
      <c r="I204" s="133"/>
      <c r="J204" s="134">
        <f>ROUND(I204*H204,2)</f>
        <v>0</v>
      </c>
      <c r="K204" s="130" t="s">
        <v>145</v>
      </c>
      <c r="L204" s="28"/>
      <c r="M204" s="135" t="s">
        <v>1</v>
      </c>
      <c r="N204" s="136" t="s">
        <v>42</v>
      </c>
      <c r="P204" s="137">
        <f>O204*H204</f>
        <v>0</v>
      </c>
      <c r="Q204" s="137">
        <v>1.575E-2</v>
      </c>
      <c r="R204" s="137">
        <f>Q204*H204</f>
        <v>6.615E-2</v>
      </c>
      <c r="S204" s="137">
        <v>0</v>
      </c>
      <c r="T204" s="138">
        <f>S204*H204</f>
        <v>0</v>
      </c>
      <c r="AR204" s="139" t="s">
        <v>209</v>
      </c>
      <c r="AT204" s="139" t="s">
        <v>141</v>
      </c>
      <c r="AU204" s="139" t="s">
        <v>87</v>
      </c>
      <c r="AY204" s="13" t="s">
        <v>138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3" t="s">
        <v>85</v>
      </c>
      <c r="BK204" s="140">
        <f>ROUND(I204*H204,2)</f>
        <v>0</v>
      </c>
      <c r="BL204" s="13" t="s">
        <v>209</v>
      </c>
      <c r="BM204" s="139" t="s">
        <v>361</v>
      </c>
    </row>
    <row r="205" spans="2:65" s="1" customFormat="1" ht="16.5" customHeight="1">
      <c r="B205" s="28"/>
      <c r="C205" s="128" t="s">
        <v>362</v>
      </c>
      <c r="D205" s="128" t="s">
        <v>141</v>
      </c>
      <c r="E205" s="129" t="s">
        <v>363</v>
      </c>
      <c r="F205" s="130" t="s">
        <v>364</v>
      </c>
      <c r="G205" s="131" t="s">
        <v>144</v>
      </c>
      <c r="H205" s="132">
        <v>2</v>
      </c>
      <c r="I205" s="133"/>
      <c r="J205" s="134">
        <f>ROUND(I205*H205,2)</f>
        <v>0</v>
      </c>
      <c r="K205" s="130" t="s">
        <v>145</v>
      </c>
      <c r="L205" s="28"/>
      <c r="M205" s="135" t="s">
        <v>1</v>
      </c>
      <c r="N205" s="136" t="s">
        <v>42</v>
      </c>
      <c r="P205" s="137">
        <f>O205*H205</f>
        <v>0</v>
      </c>
      <c r="Q205" s="137">
        <v>2.358E-2</v>
      </c>
      <c r="R205" s="137">
        <f>Q205*H205</f>
        <v>4.7160000000000001E-2</v>
      </c>
      <c r="S205" s="137">
        <v>0</v>
      </c>
      <c r="T205" s="138">
        <f>S205*H205</f>
        <v>0</v>
      </c>
      <c r="AR205" s="139" t="s">
        <v>209</v>
      </c>
      <c r="AT205" s="139" t="s">
        <v>141</v>
      </c>
      <c r="AU205" s="139" t="s">
        <v>87</v>
      </c>
      <c r="AY205" s="13" t="s">
        <v>138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3" t="s">
        <v>85</v>
      </c>
      <c r="BK205" s="140">
        <f>ROUND(I205*H205,2)</f>
        <v>0</v>
      </c>
      <c r="BL205" s="13" t="s">
        <v>209</v>
      </c>
      <c r="BM205" s="139" t="s">
        <v>365</v>
      </c>
    </row>
    <row r="206" spans="2:65" s="1" customFormat="1" ht="16.5" customHeight="1">
      <c r="B206" s="28"/>
      <c r="C206" s="128" t="s">
        <v>366</v>
      </c>
      <c r="D206" s="128" t="s">
        <v>141</v>
      </c>
      <c r="E206" s="129" t="s">
        <v>367</v>
      </c>
      <c r="F206" s="130" t="s">
        <v>368</v>
      </c>
      <c r="G206" s="131" t="s">
        <v>216</v>
      </c>
      <c r="H206" s="132">
        <v>0.113</v>
      </c>
      <c r="I206" s="133"/>
      <c r="J206" s="134">
        <f>ROUND(I206*H206,2)</f>
        <v>0</v>
      </c>
      <c r="K206" s="130" t="s">
        <v>145</v>
      </c>
      <c r="L206" s="28"/>
      <c r="M206" s="135" t="s">
        <v>1</v>
      </c>
      <c r="N206" s="136" t="s">
        <v>42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AR206" s="139" t="s">
        <v>209</v>
      </c>
      <c r="AT206" s="139" t="s">
        <v>141</v>
      </c>
      <c r="AU206" s="139" t="s">
        <v>87</v>
      </c>
      <c r="AY206" s="13" t="s">
        <v>138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3" t="s">
        <v>85</v>
      </c>
      <c r="BK206" s="140">
        <f>ROUND(I206*H206,2)</f>
        <v>0</v>
      </c>
      <c r="BL206" s="13" t="s">
        <v>209</v>
      </c>
      <c r="BM206" s="139" t="s">
        <v>369</v>
      </c>
    </row>
    <row r="207" spans="2:65" s="11" customFormat="1" ht="22.9" customHeight="1">
      <c r="B207" s="116"/>
      <c r="D207" s="117" t="s">
        <v>76</v>
      </c>
      <c r="E207" s="126" t="s">
        <v>370</v>
      </c>
      <c r="F207" s="126" t="s">
        <v>371</v>
      </c>
      <c r="I207" s="119"/>
      <c r="J207" s="127">
        <f>BK207</f>
        <v>0</v>
      </c>
      <c r="L207" s="116"/>
      <c r="M207" s="121"/>
      <c r="P207" s="122">
        <f>SUM(P208:P213)</f>
        <v>0</v>
      </c>
      <c r="R207" s="122">
        <f>SUM(R208:R213)</f>
        <v>3.3399999999999999E-2</v>
      </c>
      <c r="T207" s="123">
        <f>SUM(T208:T213)</f>
        <v>0</v>
      </c>
      <c r="AR207" s="117" t="s">
        <v>87</v>
      </c>
      <c r="AT207" s="124" t="s">
        <v>76</v>
      </c>
      <c r="AU207" s="124" t="s">
        <v>85</v>
      </c>
      <c r="AY207" s="117" t="s">
        <v>138</v>
      </c>
      <c r="BK207" s="125">
        <f>SUM(BK208:BK213)</f>
        <v>0</v>
      </c>
    </row>
    <row r="208" spans="2:65" s="1" customFormat="1" ht="16.5" customHeight="1">
      <c r="B208" s="28"/>
      <c r="C208" s="128" t="s">
        <v>372</v>
      </c>
      <c r="D208" s="128" t="s">
        <v>141</v>
      </c>
      <c r="E208" s="129" t="s">
        <v>373</v>
      </c>
      <c r="F208" s="130" t="s">
        <v>374</v>
      </c>
      <c r="G208" s="131" t="s">
        <v>144</v>
      </c>
      <c r="H208" s="132">
        <v>2</v>
      </c>
      <c r="I208" s="133"/>
      <c r="J208" s="134">
        <f t="shared" ref="J208:J213" si="20">ROUND(I208*H208,2)</f>
        <v>0</v>
      </c>
      <c r="K208" s="130" t="s">
        <v>145</v>
      </c>
      <c r="L208" s="28"/>
      <c r="M208" s="135" t="s">
        <v>1</v>
      </c>
      <c r="N208" s="136" t="s">
        <v>42</v>
      </c>
      <c r="P208" s="137">
        <f t="shared" ref="P208:P213" si="21">O208*H208</f>
        <v>0</v>
      </c>
      <c r="Q208" s="137">
        <v>0</v>
      </c>
      <c r="R208" s="137">
        <f t="shared" ref="R208:R213" si="22">Q208*H208</f>
        <v>0</v>
      </c>
      <c r="S208" s="137">
        <v>0</v>
      </c>
      <c r="T208" s="138">
        <f t="shared" ref="T208:T213" si="23">S208*H208</f>
        <v>0</v>
      </c>
      <c r="AR208" s="139" t="s">
        <v>209</v>
      </c>
      <c r="AT208" s="139" t="s">
        <v>141</v>
      </c>
      <c r="AU208" s="139" t="s">
        <v>87</v>
      </c>
      <c r="AY208" s="13" t="s">
        <v>138</v>
      </c>
      <c r="BE208" s="140">
        <f t="shared" ref="BE208:BE213" si="24">IF(N208="základní",J208,0)</f>
        <v>0</v>
      </c>
      <c r="BF208" s="140">
        <f t="shared" ref="BF208:BF213" si="25">IF(N208="snížená",J208,0)</f>
        <v>0</v>
      </c>
      <c r="BG208" s="140">
        <f t="shared" ref="BG208:BG213" si="26">IF(N208="zákl. přenesená",J208,0)</f>
        <v>0</v>
      </c>
      <c r="BH208" s="140">
        <f t="shared" ref="BH208:BH213" si="27">IF(N208="sníž. přenesená",J208,0)</f>
        <v>0</v>
      </c>
      <c r="BI208" s="140">
        <f t="shared" ref="BI208:BI213" si="28">IF(N208="nulová",J208,0)</f>
        <v>0</v>
      </c>
      <c r="BJ208" s="13" t="s">
        <v>85</v>
      </c>
      <c r="BK208" s="140">
        <f t="shared" ref="BK208:BK213" si="29">ROUND(I208*H208,2)</f>
        <v>0</v>
      </c>
      <c r="BL208" s="13" t="s">
        <v>209</v>
      </c>
      <c r="BM208" s="139" t="s">
        <v>375</v>
      </c>
    </row>
    <row r="209" spans="2:65" s="1" customFormat="1" ht="16.5" customHeight="1">
      <c r="B209" s="28"/>
      <c r="C209" s="145" t="s">
        <v>376</v>
      </c>
      <c r="D209" s="145" t="s">
        <v>223</v>
      </c>
      <c r="E209" s="146" t="s">
        <v>377</v>
      </c>
      <c r="F209" s="147" t="s">
        <v>378</v>
      </c>
      <c r="G209" s="148" t="s">
        <v>144</v>
      </c>
      <c r="H209" s="149">
        <v>1</v>
      </c>
      <c r="I209" s="150"/>
      <c r="J209" s="151">
        <f t="shared" si="20"/>
        <v>0</v>
      </c>
      <c r="K209" s="147" t="s">
        <v>145</v>
      </c>
      <c r="L209" s="152"/>
      <c r="M209" s="153" t="s">
        <v>1</v>
      </c>
      <c r="N209" s="154" t="s">
        <v>42</v>
      </c>
      <c r="P209" s="137">
        <f t="shared" si="21"/>
        <v>0</v>
      </c>
      <c r="Q209" s="137">
        <v>1.2999999999999999E-2</v>
      </c>
      <c r="R209" s="137">
        <f t="shared" si="22"/>
        <v>1.2999999999999999E-2</v>
      </c>
      <c r="S209" s="137">
        <v>0</v>
      </c>
      <c r="T209" s="138">
        <f t="shared" si="23"/>
        <v>0</v>
      </c>
      <c r="AR209" s="139" t="s">
        <v>279</v>
      </c>
      <c r="AT209" s="139" t="s">
        <v>223</v>
      </c>
      <c r="AU209" s="139" t="s">
        <v>87</v>
      </c>
      <c r="AY209" s="13" t="s">
        <v>138</v>
      </c>
      <c r="BE209" s="140">
        <f t="shared" si="24"/>
        <v>0</v>
      </c>
      <c r="BF209" s="140">
        <f t="shared" si="25"/>
        <v>0</v>
      </c>
      <c r="BG209" s="140">
        <f t="shared" si="26"/>
        <v>0</v>
      </c>
      <c r="BH209" s="140">
        <f t="shared" si="27"/>
        <v>0</v>
      </c>
      <c r="BI209" s="140">
        <f t="shared" si="28"/>
        <v>0</v>
      </c>
      <c r="BJ209" s="13" t="s">
        <v>85</v>
      </c>
      <c r="BK209" s="140">
        <f t="shared" si="29"/>
        <v>0</v>
      </c>
      <c r="BL209" s="13" t="s">
        <v>209</v>
      </c>
      <c r="BM209" s="139" t="s">
        <v>379</v>
      </c>
    </row>
    <row r="210" spans="2:65" s="1" customFormat="1" ht="16.5" customHeight="1">
      <c r="B210" s="28"/>
      <c r="C210" s="145" t="s">
        <v>380</v>
      </c>
      <c r="D210" s="145" t="s">
        <v>223</v>
      </c>
      <c r="E210" s="146" t="s">
        <v>381</v>
      </c>
      <c r="F210" s="147" t="s">
        <v>382</v>
      </c>
      <c r="G210" s="148" t="s">
        <v>144</v>
      </c>
      <c r="H210" s="149">
        <v>1</v>
      </c>
      <c r="I210" s="150"/>
      <c r="J210" s="151">
        <f t="shared" si="20"/>
        <v>0</v>
      </c>
      <c r="K210" s="147" t="s">
        <v>145</v>
      </c>
      <c r="L210" s="152"/>
      <c r="M210" s="153" t="s">
        <v>1</v>
      </c>
      <c r="N210" s="154" t="s">
        <v>42</v>
      </c>
      <c r="P210" s="137">
        <f t="shared" si="21"/>
        <v>0</v>
      </c>
      <c r="Q210" s="137">
        <v>1.6E-2</v>
      </c>
      <c r="R210" s="137">
        <f t="shared" si="22"/>
        <v>1.6E-2</v>
      </c>
      <c r="S210" s="137">
        <v>0</v>
      </c>
      <c r="T210" s="138">
        <f t="shared" si="23"/>
        <v>0</v>
      </c>
      <c r="AR210" s="139" t="s">
        <v>279</v>
      </c>
      <c r="AT210" s="139" t="s">
        <v>223</v>
      </c>
      <c r="AU210" s="139" t="s">
        <v>87</v>
      </c>
      <c r="AY210" s="13" t="s">
        <v>138</v>
      </c>
      <c r="BE210" s="140">
        <f t="shared" si="24"/>
        <v>0</v>
      </c>
      <c r="BF210" s="140">
        <f t="shared" si="25"/>
        <v>0</v>
      </c>
      <c r="BG210" s="140">
        <f t="shared" si="26"/>
        <v>0</v>
      </c>
      <c r="BH210" s="140">
        <f t="shared" si="27"/>
        <v>0</v>
      </c>
      <c r="BI210" s="140">
        <f t="shared" si="28"/>
        <v>0</v>
      </c>
      <c r="BJ210" s="13" t="s">
        <v>85</v>
      </c>
      <c r="BK210" s="140">
        <f t="shared" si="29"/>
        <v>0</v>
      </c>
      <c r="BL210" s="13" t="s">
        <v>209</v>
      </c>
      <c r="BM210" s="139" t="s">
        <v>383</v>
      </c>
    </row>
    <row r="211" spans="2:65" s="1" customFormat="1" ht="16.5" customHeight="1">
      <c r="B211" s="28"/>
      <c r="C211" s="128" t="s">
        <v>384</v>
      </c>
      <c r="D211" s="128" t="s">
        <v>141</v>
      </c>
      <c r="E211" s="129" t="s">
        <v>385</v>
      </c>
      <c r="F211" s="130" t="s">
        <v>386</v>
      </c>
      <c r="G211" s="131" t="s">
        <v>144</v>
      </c>
      <c r="H211" s="132">
        <v>2</v>
      </c>
      <c r="I211" s="133"/>
      <c r="J211" s="134">
        <f t="shared" si="20"/>
        <v>0</v>
      </c>
      <c r="K211" s="130" t="s">
        <v>145</v>
      </c>
      <c r="L211" s="28"/>
      <c r="M211" s="135" t="s">
        <v>1</v>
      </c>
      <c r="N211" s="136" t="s">
        <v>42</v>
      </c>
      <c r="P211" s="137">
        <f t="shared" si="21"/>
        <v>0</v>
      </c>
      <c r="Q211" s="137">
        <v>0</v>
      </c>
      <c r="R211" s="137">
        <f t="shared" si="22"/>
        <v>0</v>
      </c>
      <c r="S211" s="137">
        <v>0</v>
      </c>
      <c r="T211" s="138">
        <f t="shared" si="23"/>
        <v>0</v>
      </c>
      <c r="AR211" s="139" t="s">
        <v>209</v>
      </c>
      <c r="AT211" s="139" t="s">
        <v>141</v>
      </c>
      <c r="AU211" s="139" t="s">
        <v>87</v>
      </c>
      <c r="AY211" s="13" t="s">
        <v>138</v>
      </c>
      <c r="BE211" s="140">
        <f t="shared" si="24"/>
        <v>0</v>
      </c>
      <c r="BF211" s="140">
        <f t="shared" si="25"/>
        <v>0</v>
      </c>
      <c r="BG211" s="140">
        <f t="shared" si="26"/>
        <v>0</v>
      </c>
      <c r="BH211" s="140">
        <f t="shared" si="27"/>
        <v>0</v>
      </c>
      <c r="BI211" s="140">
        <f t="shared" si="28"/>
        <v>0</v>
      </c>
      <c r="BJ211" s="13" t="s">
        <v>85</v>
      </c>
      <c r="BK211" s="140">
        <f t="shared" si="29"/>
        <v>0</v>
      </c>
      <c r="BL211" s="13" t="s">
        <v>209</v>
      </c>
      <c r="BM211" s="139" t="s">
        <v>387</v>
      </c>
    </row>
    <row r="212" spans="2:65" s="1" customFormat="1" ht="16.5" customHeight="1">
      <c r="B212" s="28"/>
      <c r="C212" s="145" t="s">
        <v>388</v>
      </c>
      <c r="D212" s="145" t="s">
        <v>223</v>
      </c>
      <c r="E212" s="146" t="s">
        <v>389</v>
      </c>
      <c r="F212" s="147" t="s">
        <v>390</v>
      </c>
      <c r="G212" s="148" t="s">
        <v>144</v>
      </c>
      <c r="H212" s="149">
        <v>2</v>
      </c>
      <c r="I212" s="150"/>
      <c r="J212" s="151">
        <f t="shared" si="20"/>
        <v>0</v>
      </c>
      <c r="K212" s="147" t="s">
        <v>145</v>
      </c>
      <c r="L212" s="152"/>
      <c r="M212" s="153" t="s">
        <v>1</v>
      </c>
      <c r="N212" s="154" t="s">
        <v>42</v>
      </c>
      <c r="P212" s="137">
        <f t="shared" si="21"/>
        <v>0</v>
      </c>
      <c r="Q212" s="137">
        <v>2.2000000000000001E-3</v>
      </c>
      <c r="R212" s="137">
        <f t="shared" si="22"/>
        <v>4.4000000000000003E-3</v>
      </c>
      <c r="S212" s="137">
        <v>0</v>
      </c>
      <c r="T212" s="138">
        <f t="shared" si="23"/>
        <v>0</v>
      </c>
      <c r="AR212" s="139" t="s">
        <v>279</v>
      </c>
      <c r="AT212" s="139" t="s">
        <v>223</v>
      </c>
      <c r="AU212" s="139" t="s">
        <v>87</v>
      </c>
      <c r="AY212" s="13" t="s">
        <v>138</v>
      </c>
      <c r="BE212" s="140">
        <f t="shared" si="24"/>
        <v>0</v>
      </c>
      <c r="BF212" s="140">
        <f t="shared" si="25"/>
        <v>0</v>
      </c>
      <c r="BG212" s="140">
        <f t="shared" si="26"/>
        <v>0</v>
      </c>
      <c r="BH212" s="140">
        <f t="shared" si="27"/>
        <v>0</v>
      </c>
      <c r="BI212" s="140">
        <f t="shared" si="28"/>
        <v>0</v>
      </c>
      <c r="BJ212" s="13" t="s">
        <v>85</v>
      </c>
      <c r="BK212" s="140">
        <f t="shared" si="29"/>
        <v>0</v>
      </c>
      <c r="BL212" s="13" t="s">
        <v>209</v>
      </c>
      <c r="BM212" s="139" t="s">
        <v>391</v>
      </c>
    </row>
    <row r="213" spans="2:65" s="1" customFormat="1" ht="16.5" customHeight="1">
      <c r="B213" s="28"/>
      <c r="C213" s="128" t="s">
        <v>392</v>
      </c>
      <c r="D213" s="128" t="s">
        <v>141</v>
      </c>
      <c r="E213" s="129" t="s">
        <v>393</v>
      </c>
      <c r="F213" s="130" t="s">
        <v>394</v>
      </c>
      <c r="G213" s="131" t="s">
        <v>216</v>
      </c>
      <c r="H213" s="132">
        <v>3.3000000000000002E-2</v>
      </c>
      <c r="I213" s="133"/>
      <c r="J213" s="134">
        <f t="shared" si="20"/>
        <v>0</v>
      </c>
      <c r="K213" s="130" t="s">
        <v>145</v>
      </c>
      <c r="L213" s="28"/>
      <c r="M213" s="135" t="s">
        <v>1</v>
      </c>
      <c r="N213" s="136" t="s">
        <v>42</v>
      </c>
      <c r="P213" s="137">
        <f t="shared" si="21"/>
        <v>0</v>
      </c>
      <c r="Q213" s="137">
        <v>0</v>
      </c>
      <c r="R213" s="137">
        <f t="shared" si="22"/>
        <v>0</v>
      </c>
      <c r="S213" s="137">
        <v>0</v>
      </c>
      <c r="T213" s="138">
        <f t="shared" si="23"/>
        <v>0</v>
      </c>
      <c r="AR213" s="139" t="s">
        <v>209</v>
      </c>
      <c r="AT213" s="139" t="s">
        <v>141</v>
      </c>
      <c r="AU213" s="139" t="s">
        <v>87</v>
      </c>
      <c r="AY213" s="13" t="s">
        <v>138</v>
      </c>
      <c r="BE213" s="140">
        <f t="shared" si="24"/>
        <v>0</v>
      </c>
      <c r="BF213" s="140">
        <f t="shared" si="25"/>
        <v>0</v>
      </c>
      <c r="BG213" s="140">
        <f t="shared" si="26"/>
        <v>0</v>
      </c>
      <c r="BH213" s="140">
        <f t="shared" si="27"/>
        <v>0</v>
      </c>
      <c r="BI213" s="140">
        <f t="shared" si="28"/>
        <v>0</v>
      </c>
      <c r="BJ213" s="13" t="s">
        <v>85</v>
      </c>
      <c r="BK213" s="140">
        <f t="shared" si="29"/>
        <v>0</v>
      </c>
      <c r="BL213" s="13" t="s">
        <v>209</v>
      </c>
      <c r="BM213" s="139" t="s">
        <v>395</v>
      </c>
    </row>
    <row r="214" spans="2:65" s="11" customFormat="1" ht="22.9" customHeight="1">
      <c r="B214" s="116"/>
      <c r="D214" s="117" t="s">
        <v>76</v>
      </c>
      <c r="E214" s="126" t="s">
        <v>396</v>
      </c>
      <c r="F214" s="126" t="s">
        <v>397</v>
      </c>
      <c r="I214" s="119"/>
      <c r="J214" s="127">
        <f>BK214</f>
        <v>0</v>
      </c>
      <c r="L214" s="116"/>
      <c r="M214" s="121"/>
      <c r="P214" s="122">
        <f>SUM(P215:P222)</f>
        <v>0</v>
      </c>
      <c r="R214" s="122">
        <f>SUM(R215:R222)</f>
        <v>4.1622840000000005</v>
      </c>
      <c r="T214" s="123">
        <f>SUM(T215:T222)</f>
        <v>0</v>
      </c>
      <c r="AR214" s="117" t="s">
        <v>87</v>
      </c>
      <c r="AT214" s="124" t="s">
        <v>76</v>
      </c>
      <c r="AU214" s="124" t="s">
        <v>85</v>
      </c>
      <c r="AY214" s="117" t="s">
        <v>138</v>
      </c>
      <c r="BK214" s="125">
        <f>SUM(BK215:BK222)</f>
        <v>0</v>
      </c>
    </row>
    <row r="215" spans="2:65" s="1" customFormat="1" ht="16.5" customHeight="1">
      <c r="B215" s="28"/>
      <c r="C215" s="128" t="s">
        <v>398</v>
      </c>
      <c r="D215" s="128" t="s">
        <v>141</v>
      </c>
      <c r="E215" s="129" t="s">
        <v>399</v>
      </c>
      <c r="F215" s="130" t="s">
        <v>400</v>
      </c>
      <c r="G215" s="131" t="s">
        <v>150</v>
      </c>
      <c r="H215" s="132">
        <v>16.2</v>
      </c>
      <c r="I215" s="133"/>
      <c r="J215" s="134">
        <f t="shared" ref="J215:J222" si="30">ROUND(I215*H215,2)</f>
        <v>0</v>
      </c>
      <c r="K215" s="130" t="s">
        <v>145</v>
      </c>
      <c r="L215" s="28"/>
      <c r="M215" s="135" t="s">
        <v>1</v>
      </c>
      <c r="N215" s="136" t="s">
        <v>42</v>
      </c>
      <c r="P215" s="137">
        <f t="shared" ref="P215:P222" si="31">O215*H215</f>
        <v>0</v>
      </c>
      <c r="Q215" s="137">
        <v>0</v>
      </c>
      <c r="R215" s="137">
        <f t="shared" ref="R215:R222" si="32">Q215*H215</f>
        <v>0</v>
      </c>
      <c r="S215" s="137">
        <v>0</v>
      </c>
      <c r="T215" s="138">
        <f t="shared" ref="T215:T222" si="33">S215*H215</f>
        <v>0</v>
      </c>
      <c r="AR215" s="139" t="s">
        <v>209</v>
      </c>
      <c r="AT215" s="139" t="s">
        <v>141</v>
      </c>
      <c r="AU215" s="139" t="s">
        <v>87</v>
      </c>
      <c r="AY215" s="13" t="s">
        <v>138</v>
      </c>
      <c r="BE215" s="140">
        <f t="shared" ref="BE215:BE222" si="34">IF(N215="základní",J215,0)</f>
        <v>0</v>
      </c>
      <c r="BF215" s="140">
        <f t="shared" ref="BF215:BF222" si="35">IF(N215="snížená",J215,0)</f>
        <v>0</v>
      </c>
      <c r="BG215" s="140">
        <f t="shared" ref="BG215:BG222" si="36">IF(N215="zákl. přenesená",J215,0)</f>
        <v>0</v>
      </c>
      <c r="BH215" s="140">
        <f t="shared" ref="BH215:BH222" si="37">IF(N215="sníž. přenesená",J215,0)</f>
        <v>0</v>
      </c>
      <c r="BI215" s="140">
        <f t="shared" ref="BI215:BI222" si="38">IF(N215="nulová",J215,0)</f>
        <v>0</v>
      </c>
      <c r="BJ215" s="13" t="s">
        <v>85</v>
      </c>
      <c r="BK215" s="140">
        <f t="shared" ref="BK215:BK222" si="39">ROUND(I215*H215,2)</f>
        <v>0</v>
      </c>
      <c r="BL215" s="13" t="s">
        <v>209</v>
      </c>
      <c r="BM215" s="139" t="s">
        <v>401</v>
      </c>
    </row>
    <row r="216" spans="2:65" s="1" customFormat="1" ht="16.5" customHeight="1">
      <c r="B216" s="28"/>
      <c r="C216" s="128" t="s">
        <v>402</v>
      </c>
      <c r="D216" s="128" t="s">
        <v>141</v>
      </c>
      <c r="E216" s="129" t="s">
        <v>403</v>
      </c>
      <c r="F216" s="130" t="s">
        <v>404</v>
      </c>
      <c r="G216" s="131" t="s">
        <v>150</v>
      </c>
      <c r="H216" s="132">
        <v>16.2</v>
      </c>
      <c r="I216" s="133"/>
      <c r="J216" s="134">
        <f t="shared" si="30"/>
        <v>0</v>
      </c>
      <c r="K216" s="130" t="s">
        <v>145</v>
      </c>
      <c r="L216" s="28"/>
      <c r="M216" s="135" t="s">
        <v>1</v>
      </c>
      <c r="N216" s="136" t="s">
        <v>42</v>
      </c>
      <c r="P216" s="137">
        <f t="shared" si="31"/>
        <v>0</v>
      </c>
      <c r="Q216" s="137">
        <v>2.9999999999999997E-4</v>
      </c>
      <c r="R216" s="137">
        <f t="shared" si="32"/>
        <v>4.8599999999999997E-3</v>
      </c>
      <c r="S216" s="137">
        <v>0</v>
      </c>
      <c r="T216" s="138">
        <f t="shared" si="33"/>
        <v>0</v>
      </c>
      <c r="AR216" s="139" t="s">
        <v>209</v>
      </c>
      <c r="AT216" s="139" t="s">
        <v>141</v>
      </c>
      <c r="AU216" s="139" t="s">
        <v>87</v>
      </c>
      <c r="AY216" s="13" t="s">
        <v>138</v>
      </c>
      <c r="BE216" s="140">
        <f t="shared" si="34"/>
        <v>0</v>
      </c>
      <c r="BF216" s="140">
        <f t="shared" si="35"/>
        <v>0</v>
      </c>
      <c r="BG216" s="140">
        <f t="shared" si="36"/>
        <v>0</v>
      </c>
      <c r="BH216" s="140">
        <f t="shared" si="37"/>
        <v>0</v>
      </c>
      <c r="BI216" s="140">
        <f t="shared" si="38"/>
        <v>0</v>
      </c>
      <c r="BJ216" s="13" t="s">
        <v>85</v>
      </c>
      <c r="BK216" s="140">
        <f t="shared" si="39"/>
        <v>0</v>
      </c>
      <c r="BL216" s="13" t="s">
        <v>209</v>
      </c>
      <c r="BM216" s="139" t="s">
        <v>405</v>
      </c>
    </row>
    <row r="217" spans="2:65" s="1" customFormat="1" ht="16.5" customHeight="1">
      <c r="B217" s="28"/>
      <c r="C217" s="128" t="s">
        <v>406</v>
      </c>
      <c r="D217" s="128" t="s">
        <v>141</v>
      </c>
      <c r="E217" s="129" t="s">
        <v>407</v>
      </c>
      <c r="F217" s="130" t="s">
        <v>408</v>
      </c>
      <c r="G217" s="131" t="s">
        <v>150</v>
      </c>
      <c r="H217" s="132">
        <v>16.2</v>
      </c>
      <c r="I217" s="133"/>
      <c r="J217" s="134">
        <f t="shared" si="30"/>
        <v>0</v>
      </c>
      <c r="K217" s="130" t="s">
        <v>145</v>
      </c>
      <c r="L217" s="28"/>
      <c r="M217" s="135" t="s">
        <v>1</v>
      </c>
      <c r="N217" s="136" t="s">
        <v>42</v>
      </c>
      <c r="P217" s="137">
        <f t="shared" si="31"/>
        <v>0</v>
      </c>
      <c r="Q217" s="137">
        <v>4.5500000000000002E-3</v>
      </c>
      <c r="R217" s="137">
        <f t="shared" si="32"/>
        <v>7.3709999999999998E-2</v>
      </c>
      <c r="S217" s="137">
        <v>0</v>
      </c>
      <c r="T217" s="138">
        <f t="shared" si="33"/>
        <v>0</v>
      </c>
      <c r="AR217" s="139" t="s">
        <v>209</v>
      </c>
      <c r="AT217" s="139" t="s">
        <v>141</v>
      </c>
      <c r="AU217" s="139" t="s">
        <v>87</v>
      </c>
      <c r="AY217" s="13" t="s">
        <v>138</v>
      </c>
      <c r="BE217" s="140">
        <f t="shared" si="34"/>
        <v>0</v>
      </c>
      <c r="BF217" s="140">
        <f t="shared" si="35"/>
        <v>0</v>
      </c>
      <c r="BG217" s="140">
        <f t="shared" si="36"/>
        <v>0</v>
      </c>
      <c r="BH217" s="140">
        <f t="shared" si="37"/>
        <v>0</v>
      </c>
      <c r="BI217" s="140">
        <f t="shared" si="38"/>
        <v>0</v>
      </c>
      <c r="BJ217" s="13" t="s">
        <v>85</v>
      </c>
      <c r="BK217" s="140">
        <f t="shared" si="39"/>
        <v>0</v>
      </c>
      <c r="BL217" s="13" t="s">
        <v>209</v>
      </c>
      <c r="BM217" s="139" t="s">
        <v>409</v>
      </c>
    </row>
    <row r="218" spans="2:65" s="1" customFormat="1" ht="21.75" customHeight="1">
      <c r="B218" s="28"/>
      <c r="C218" s="128" t="s">
        <v>410</v>
      </c>
      <c r="D218" s="128" t="s">
        <v>141</v>
      </c>
      <c r="E218" s="129" t="s">
        <v>411</v>
      </c>
      <c r="F218" s="130" t="s">
        <v>412</v>
      </c>
      <c r="G218" s="131" t="s">
        <v>150</v>
      </c>
      <c r="H218" s="132">
        <v>16.2</v>
      </c>
      <c r="I218" s="133"/>
      <c r="J218" s="134">
        <f t="shared" si="30"/>
        <v>0</v>
      </c>
      <c r="K218" s="130" t="s">
        <v>145</v>
      </c>
      <c r="L218" s="28"/>
      <c r="M218" s="135" t="s">
        <v>1</v>
      </c>
      <c r="N218" s="136" t="s">
        <v>42</v>
      </c>
      <c r="P218" s="137">
        <f t="shared" si="31"/>
        <v>0</v>
      </c>
      <c r="Q218" s="137">
        <v>6.0000000000000001E-3</v>
      </c>
      <c r="R218" s="137">
        <f t="shared" si="32"/>
        <v>9.7199999999999995E-2</v>
      </c>
      <c r="S218" s="137">
        <v>0</v>
      </c>
      <c r="T218" s="138">
        <f t="shared" si="33"/>
        <v>0</v>
      </c>
      <c r="AR218" s="139" t="s">
        <v>209</v>
      </c>
      <c r="AT218" s="139" t="s">
        <v>141</v>
      </c>
      <c r="AU218" s="139" t="s">
        <v>87</v>
      </c>
      <c r="AY218" s="13" t="s">
        <v>138</v>
      </c>
      <c r="BE218" s="140">
        <f t="shared" si="34"/>
        <v>0</v>
      </c>
      <c r="BF218" s="140">
        <f t="shared" si="35"/>
        <v>0</v>
      </c>
      <c r="BG218" s="140">
        <f t="shared" si="36"/>
        <v>0</v>
      </c>
      <c r="BH218" s="140">
        <f t="shared" si="37"/>
        <v>0</v>
      </c>
      <c r="BI218" s="140">
        <f t="shared" si="38"/>
        <v>0</v>
      </c>
      <c r="BJ218" s="13" t="s">
        <v>85</v>
      </c>
      <c r="BK218" s="140">
        <f t="shared" si="39"/>
        <v>0</v>
      </c>
      <c r="BL218" s="13" t="s">
        <v>209</v>
      </c>
      <c r="BM218" s="139" t="s">
        <v>413</v>
      </c>
    </row>
    <row r="219" spans="2:65" s="1" customFormat="1" ht="21.75" customHeight="1">
      <c r="B219" s="28"/>
      <c r="C219" s="145" t="s">
        <v>414</v>
      </c>
      <c r="D219" s="145" t="s">
        <v>223</v>
      </c>
      <c r="E219" s="146" t="s">
        <v>415</v>
      </c>
      <c r="F219" s="147" t="s">
        <v>416</v>
      </c>
      <c r="G219" s="148" t="s">
        <v>150</v>
      </c>
      <c r="H219" s="149">
        <v>180</v>
      </c>
      <c r="I219" s="150"/>
      <c r="J219" s="151">
        <f t="shared" si="30"/>
        <v>0</v>
      </c>
      <c r="K219" s="147" t="s">
        <v>145</v>
      </c>
      <c r="L219" s="152"/>
      <c r="M219" s="153" t="s">
        <v>1</v>
      </c>
      <c r="N219" s="154" t="s">
        <v>42</v>
      </c>
      <c r="P219" s="137">
        <f t="shared" si="31"/>
        <v>0</v>
      </c>
      <c r="Q219" s="137">
        <v>2.1999999999999999E-2</v>
      </c>
      <c r="R219" s="137">
        <f t="shared" si="32"/>
        <v>3.96</v>
      </c>
      <c r="S219" s="137">
        <v>0</v>
      </c>
      <c r="T219" s="138">
        <f t="shared" si="33"/>
        <v>0</v>
      </c>
      <c r="AR219" s="139" t="s">
        <v>279</v>
      </c>
      <c r="AT219" s="139" t="s">
        <v>223</v>
      </c>
      <c r="AU219" s="139" t="s">
        <v>87</v>
      </c>
      <c r="AY219" s="13" t="s">
        <v>138</v>
      </c>
      <c r="BE219" s="140">
        <f t="shared" si="34"/>
        <v>0</v>
      </c>
      <c r="BF219" s="140">
        <f t="shared" si="35"/>
        <v>0</v>
      </c>
      <c r="BG219" s="140">
        <f t="shared" si="36"/>
        <v>0</v>
      </c>
      <c r="BH219" s="140">
        <f t="shared" si="37"/>
        <v>0</v>
      </c>
      <c r="BI219" s="140">
        <f t="shared" si="38"/>
        <v>0</v>
      </c>
      <c r="BJ219" s="13" t="s">
        <v>85</v>
      </c>
      <c r="BK219" s="140">
        <f t="shared" si="39"/>
        <v>0</v>
      </c>
      <c r="BL219" s="13" t="s">
        <v>209</v>
      </c>
      <c r="BM219" s="139" t="s">
        <v>417</v>
      </c>
    </row>
    <row r="220" spans="2:65" s="1" customFormat="1" ht="16.5" customHeight="1">
      <c r="B220" s="28"/>
      <c r="C220" s="128" t="s">
        <v>418</v>
      </c>
      <c r="D220" s="128" t="s">
        <v>141</v>
      </c>
      <c r="E220" s="129" t="s">
        <v>419</v>
      </c>
      <c r="F220" s="130" t="s">
        <v>420</v>
      </c>
      <c r="G220" s="131" t="s">
        <v>150</v>
      </c>
      <c r="H220" s="132">
        <v>16.2</v>
      </c>
      <c r="I220" s="133"/>
      <c r="J220" s="134">
        <f t="shared" si="30"/>
        <v>0</v>
      </c>
      <c r="K220" s="130" t="s">
        <v>145</v>
      </c>
      <c r="L220" s="28"/>
      <c r="M220" s="135" t="s">
        <v>1</v>
      </c>
      <c r="N220" s="136" t="s">
        <v>42</v>
      </c>
      <c r="P220" s="137">
        <f t="shared" si="31"/>
        <v>0</v>
      </c>
      <c r="Q220" s="137">
        <v>1.5E-3</v>
      </c>
      <c r="R220" s="137">
        <f t="shared" si="32"/>
        <v>2.4299999999999999E-2</v>
      </c>
      <c r="S220" s="137">
        <v>0</v>
      </c>
      <c r="T220" s="138">
        <f t="shared" si="33"/>
        <v>0</v>
      </c>
      <c r="AR220" s="139" t="s">
        <v>209</v>
      </c>
      <c r="AT220" s="139" t="s">
        <v>141</v>
      </c>
      <c r="AU220" s="139" t="s">
        <v>87</v>
      </c>
      <c r="AY220" s="13" t="s">
        <v>138</v>
      </c>
      <c r="BE220" s="140">
        <f t="shared" si="34"/>
        <v>0</v>
      </c>
      <c r="BF220" s="140">
        <f t="shared" si="35"/>
        <v>0</v>
      </c>
      <c r="BG220" s="140">
        <f t="shared" si="36"/>
        <v>0</v>
      </c>
      <c r="BH220" s="140">
        <f t="shared" si="37"/>
        <v>0</v>
      </c>
      <c r="BI220" s="140">
        <f t="shared" si="38"/>
        <v>0</v>
      </c>
      <c r="BJ220" s="13" t="s">
        <v>85</v>
      </c>
      <c r="BK220" s="140">
        <f t="shared" si="39"/>
        <v>0</v>
      </c>
      <c r="BL220" s="13" t="s">
        <v>209</v>
      </c>
      <c r="BM220" s="139" t="s">
        <v>421</v>
      </c>
    </row>
    <row r="221" spans="2:65" s="1" customFormat="1" ht="16.5" customHeight="1">
      <c r="B221" s="28"/>
      <c r="C221" s="128" t="s">
        <v>422</v>
      </c>
      <c r="D221" s="128" t="s">
        <v>141</v>
      </c>
      <c r="E221" s="129" t="s">
        <v>423</v>
      </c>
      <c r="F221" s="130" t="s">
        <v>424</v>
      </c>
      <c r="G221" s="131" t="s">
        <v>260</v>
      </c>
      <c r="H221" s="132">
        <v>24.6</v>
      </c>
      <c r="I221" s="133"/>
      <c r="J221" s="134">
        <f t="shared" si="30"/>
        <v>0</v>
      </c>
      <c r="K221" s="130" t="s">
        <v>145</v>
      </c>
      <c r="L221" s="28"/>
      <c r="M221" s="135" t="s">
        <v>1</v>
      </c>
      <c r="N221" s="136" t="s">
        <v>42</v>
      </c>
      <c r="P221" s="137">
        <f t="shared" si="31"/>
        <v>0</v>
      </c>
      <c r="Q221" s="137">
        <v>9.0000000000000006E-5</v>
      </c>
      <c r="R221" s="137">
        <f t="shared" si="32"/>
        <v>2.2140000000000003E-3</v>
      </c>
      <c r="S221" s="137">
        <v>0</v>
      </c>
      <c r="T221" s="138">
        <f t="shared" si="33"/>
        <v>0</v>
      </c>
      <c r="AR221" s="139" t="s">
        <v>209</v>
      </c>
      <c r="AT221" s="139" t="s">
        <v>141</v>
      </c>
      <c r="AU221" s="139" t="s">
        <v>87</v>
      </c>
      <c r="AY221" s="13" t="s">
        <v>138</v>
      </c>
      <c r="BE221" s="140">
        <f t="shared" si="34"/>
        <v>0</v>
      </c>
      <c r="BF221" s="140">
        <f t="shared" si="35"/>
        <v>0</v>
      </c>
      <c r="BG221" s="140">
        <f t="shared" si="36"/>
        <v>0</v>
      </c>
      <c r="BH221" s="140">
        <f t="shared" si="37"/>
        <v>0</v>
      </c>
      <c r="BI221" s="140">
        <f t="shared" si="38"/>
        <v>0</v>
      </c>
      <c r="BJ221" s="13" t="s">
        <v>85</v>
      </c>
      <c r="BK221" s="140">
        <f t="shared" si="39"/>
        <v>0</v>
      </c>
      <c r="BL221" s="13" t="s">
        <v>209</v>
      </c>
      <c r="BM221" s="139" t="s">
        <v>425</v>
      </c>
    </row>
    <row r="222" spans="2:65" s="1" customFormat="1" ht="16.5" customHeight="1">
      <c r="B222" s="28"/>
      <c r="C222" s="128" t="s">
        <v>426</v>
      </c>
      <c r="D222" s="128" t="s">
        <v>141</v>
      </c>
      <c r="E222" s="129" t="s">
        <v>427</v>
      </c>
      <c r="F222" s="130" t="s">
        <v>428</v>
      </c>
      <c r="G222" s="131" t="s">
        <v>216</v>
      </c>
      <c r="H222" s="132">
        <v>4.1619999999999999</v>
      </c>
      <c r="I222" s="133"/>
      <c r="J222" s="134">
        <f t="shared" si="30"/>
        <v>0</v>
      </c>
      <c r="K222" s="130" t="s">
        <v>145</v>
      </c>
      <c r="L222" s="28"/>
      <c r="M222" s="135" t="s">
        <v>1</v>
      </c>
      <c r="N222" s="136" t="s">
        <v>42</v>
      </c>
      <c r="P222" s="137">
        <f t="shared" si="31"/>
        <v>0</v>
      </c>
      <c r="Q222" s="137">
        <v>0</v>
      </c>
      <c r="R222" s="137">
        <f t="shared" si="32"/>
        <v>0</v>
      </c>
      <c r="S222" s="137">
        <v>0</v>
      </c>
      <c r="T222" s="138">
        <f t="shared" si="33"/>
        <v>0</v>
      </c>
      <c r="AR222" s="139" t="s">
        <v>209</v>
      </c>
      <c r="AT222" s="139" t="s">
        <v>141</v>
      </c>
      <c r="AU222" s="139" t="s">
        <v>87</v>
      </c>
      <c r="AY222" s="13" t="s">
        <v>138</v>
      </c>
      <c r="BE222" s="140">
        <f t="shared" si="34"/>
        <v>0</v>
      </c>
      <c r="BF222" s="140">
        <f t="shared" si="35"/>
        <v>0</v>
      </c>
      <c r="BG222" s="140">
        <f t="shared" si="36"/>
        <v>0</v>
      </c>
      <c r="BH222" s="140">
        <f t="shared" si="37"/>
        <v>0</v>
      </c>
      <c r="BI222" s="140">
        <f t="shared" si="38"/>
        <v>0</v>
      </c>
      <c r="BJ222" s="13" t="s">
        <v>85</v>
      </c>
      <c r="BK222" s="140">
        <f t="shared" si="39"/>
        <v>0</v>
      </c>
      <c r="BL222" s="13" t="s">
        <v>209</v>
      </c>
      <c r="BM222" s="139" t="s">
        <v>429</v>
      </c>
    </row>
    <row r="223" spans="2:65" s="11" customFormat="1" ht="22.9" customHeight="1">
      <c r="B223" s="116"/>
      <c r="D223" s="117" t="s">
        <v>76</v>
      </c>
      <c r="E223" s="126" t="s">
        <v>430</v>
      </c>
      <c r="F223" s="126" t="s">
        <v>431</v>
      </c>
      <c r="I223" s="119"/>
      <c r="J223" s="127">
        <f>BK223</f>
        <v>0</v>
      </c>
      <c r="L223" s="116"/>
      <c r="M223" s="121"/>
      <c r="P223" s="122">
        <f>SUM(P224:P234)</f>
        <v>0</v>
      </c>
      <c r="R223" s="122">
        <f>SUM(R224:R234)</f>
        <v>1.5707149999999999</v>
      </c>
      <c r="T223" s="123">
        <f>SUM(T224:T234)</f>
        <v>0</v>
      </c>
      <c r="AR223" s="117" t="s">
        <v>87</v>
      </c>
      <c r="AT223" s="124" t="s">
        <v>76</v>
      </c>
      <c r="AU223" s="124" t="s">
        <v>85</v>
      </c>
      <c r="AY223" s="117" t="s">
        <v>138</v>
      </c>
      <c r="BK223" s="125">
        <f>SUM(BK224:BK234)</f>
        <v>0</v>
      </c>
    </row>
    <row r="224" spans="2:65" s="1" customFormat="1" ht="16.5" customHeight="1">
      <c r="B224" s="28"/>
      <c r="C224" s="128" t="s">
        <v>432</v>
      </c>
      <c r="D224" s="128" t="s">
        <v>141</v>
      </c>
      <c r="E224" s="129" t="s">
        <v>433</v>
      </c>
      <c r="F224" s="130" t="s">
        <v>434</v>
      </c>
      <c r="G224" s="131" t="s">
        <v>150</v>
      </c>
      <c r="H224" s="132">
        <v>58.2</v>
      </c>
      <c r="I224" s="133"/>
      <c r="J224" s="134">
        <f t="shared" ref="J224:J234" si="40">ROUND(I224*H224,2)</f>
        <v>0</v>
      </c>
      <c r="K224" s="130" t="s">
        <v>145</v>
      </c>
      <c r="L224" s="28"/>
      <c r="M224" s="135" t="s">
        <v>1</v>
      </c>
      <c r="N224" s="136" t="s">
        <v>42</v>
      </c>
      <c r="P224" s="137">
        <f t="shared" ref="P224:P234" si="41">O224*H224</f>
        <v>0</v>
      </c>
      <c r="Q224" s="137">
        <v>0</v>
      </c>
      <c r="R224" s="137">
        <f t="shared" ref="R224:R234" si="42">Q224*H224</f>
        <v>0</v>
      </c>
      <c r="S224" s="137">
        <v>0</v>
      </c>
      <c r="T224" s="138">
        <f t="shared" ref="T224:T234" si="43">S224*H224</f>
        <v>0</v>
      </c>
      <c r="AR224" s="139" t="s">
        <v>209</v>
      </c>
      <c r="AT224" s="139" t="s">
        <v>141</v>
      </c>
      <c r="AU224" s="139" t="s">
        <v>87</v>
      </c>
      <c r="AY224" s="13" t="s">
        <v>138</v>
      </c>
      <c r="BE224" s="140">
        <f t="shared" ref="BE224:BE234" si="44">IF(N224="základní",J224,0)</f>
        <v>0</v>
      </c>
      <c r="BF224" s="140">
        <f t="shared" ref="BF224:BF234" si="45">IF(N224="snížená",J224,0)</f>
        <v>0</v>
      </c>
      <c r="BG224" s="140">
        <f t="shared" ref="BG224:BG234" si="46">IF(N224="zákl. přenesená",J224,0)</f>
        <v>0</v>
      </c>
      <c r="BH224" s="140">
        <f t="shared" ref="BH224:BH234" si="47">IF(N224="sníž. přenesená",J224,0)</f>
        <v>0</v>
      </c>
      <c r="BI224" s="140">
        <f t="shared" ref="BI224:BI234" si="48">IF(N224="nulová",J224,0)</f>
        <v>0</v>
      </c>
      <c r="BJ224" s="13" t="s">
        <v>85</v>
      </c>
      <c r="BK224" s="140">
        <f t="shared" ref="BK224:BK234" si="49">ROUND(I224*H224,2)</f>
        <v>0</v>
      </c>
      <c r="BL224" s="13" t="s">
        <v>209</v>
      </c>
      <c r="BM224" s="139" t="s">
        <v>435</v>
      </c>
    </row>
    <row r="225" spans="2:65" s="1" customFormat="1" ht="16.5" customHeight="1">
      <c r="B225" s="28"/>
      <c r="C225" s="128" t="s">
        <v>436</v>
      </c>
      <c r="D225" s="128" t="s">
        <v>141</v>
      </c>
      <c r="E225" s="129" t="s">
        <v>437</v>
      </c>
      <c r="F225" s="130" t="s">
        <v>438</v>
      </c>
      <c r="G225" s="131" t="s">
        <v>150</v>
      </c>
      <c r="H225" s="132">
        <v>58.2</v>
      </c>
      <c r="I225" s="133"/>
      <c r="J225" s="134">
        <f t="shared" si="40"/>
        <v>0</v>
      </c>
      <c r="K225" s="130" t="s">
        <v>145</v>
      </c>
      <c r="L225" s="28"/>
      <c r="M225" s="135" t="s">
        <v>1</v>
      </c>
      <c r="N225" s="136" t="s">
        <v>42</v>
      </c>
      <c r="P225" s="137">
        <f t="shared" si="41"/>
        <v>0</v>
      </c>
      <c r="Q225" s="137">
        <v>2.9999999999999997E-4</v>
      </c>
      <c r="R225" s="137">
        <f t="shared" si="42"/>
        <v>1.746E-2</v>
      </c>
      <c r="S225" s="137">
        <v>0</v>
      </c>
      <c r="T225" s="138">
        <f t="shared" si="43"/>
        <v>0</v>
      </c>
      <c r="AR225" s="139" t="s">
        <v>209</v>
      </c>
      <c r="AT225" s="139" t="s">
        <v>141</v>
      </c>
      <c r="AU225" s="139" t="s">
        <v>87</v>
      </c>
      <c r="AY225" s="13" t="s">
        <v>138</v>
      </c>
      <c r="BE225" s="140">
        <f t="shared" si="44"/>
        <v>0</v>
      </c>
      <c r="BF225" s="140">
        <f t="shared" si="45"/>
        <v>0</v>
      </c>
      <c r="BG225" s="140">
        <f t="shared" si="46"/>
        <v>0</v>
      </c>
      <c r="BH225" s="140">
        <f t="shared" si="47"/>
        <v>0</v>
      </c>
      <c r="BI225" s="140">
        <f t="shared" si="48"/>
        <v>0</v>
      </c>
      <c r="BJ225" s="13" t="s">
        <v>85</v>
      </c>
      <c r="BK225" s="140">
        <f t="shared" si="49"/>
        <v>0</v>
      </c>
      <c r="BL225" s="13" t="s">
        <v>209</v>
      </c>
      <c r="BM225" s="139" t="s">
        <v>439</v>
      </c>
    </row>
    <row r="226" spans="2:65" s="1" customFormat="1" ht="16.5" customHeight="1">
      <c r="B226" s="28"/>
      <c r="C226" s="128" t="s">
        <v>440</v>
      </c>
      <c r="D226" s="128" t="s">
        <v>141</v>
      </c>
      <c r="E226" s="129" t="s">
        <v>441</v>
      </c>
      <c r="F226" s="130" t="s">
        <v>442</v>
      </c>
      <c r="G226" s="131" t="s">
        <v>150</v>
      </c>
      <c r="H226" s="132">
        <v>10</v>
      </c>
      <c r="I226" s="133"/>
      <c r="J226" s="134">
        <f t="shared" si="40"/>
        <v>0</v>
      </c>
      <c r="K226" s="130" t="s">
        <v>145</v>
      </c>
      <c r="L226" s="28"/>
      <c r="M226" s="135" t="s">
        <v>1</v>
      </c>
      <c r="N226" s="136" t="s">
        <v>42</v>
      </c>
      <c r="P226" s="137">
        <f t="shared" si="41"/>
        <v>0</v>
      </c>
      <c r="Q226" s="137">
        <v>1.5E-3</v>
      </c>
      <c r="R226" s="137">
        <f t="shared" si="42"/>
        <v>1.4999999999999999E-2</v>
      </c>
      <c r="S226" s="137">
        <v>0</v>
      </c>
      <c r="T226" s="138">
        <f t="shared" si="43"/>
        <v>0</v>
      </c>
      <c r="AR226" s="139" t="s">
        <v>209</v>
      </c>
      <c r="AT226" s="139" t="s">
        <v>141</v>
      </c>
      <c r="AU226" s="139" t="s">
        <v>87</v>
      </c>
      <c r="AY226" s="13" t="s">
        <v>138</v>
      </c>
      <c r="BE226" s="140">
        <f t="shared" si="44"/>
        <v>0</v>
      </c>
      <c r="BF226" s="140">
        <f t="shared" si="45"/>
        <v>0</v>
      </c>
      <c r="BG226" s="140">
        <f t="shared" si="46"/>
        <v>0</v>
      </c>
      <c r="BH226" s="140">
        <f t="shared" si="47"/>
        <v>0</v>
      </c>
      <c r="BI226" s="140">
        <f t="shared" si="48"/>
        <v>0</v>
      </c>
      <c r="BJ226" s="13" t="s">
        <v>85</v>
      </c>
      <c r="BK226" s="140">
        <f t="shared" si="49"/>
        <v>0</v>
      </c>
      <c r="BL226" s="13" t="s">
        <v>209</v>
      </c>
      <c r="BM226" s="139" t="s">
        <v>443</v>
      </c>
    </row>
    <row r="227" spans="2:65" s="1" customFormat="1" ht="16.5" customHeight="1">
      <c r="B227" s="28"/>
      <c r="C227" s="128" t="s">
        <v>444</v>
      </c>
      <c r="D227" s="128" t="s">
        <v>141</v>
      </c>
      <c r="E227" s="129" t="s">
        <v>445</v>
      </c>
      <c r="F227" s="130" t="s">
        <v>446</v>
      </c>
      <c r="G227" s="131" t="s">
        <v>260</v>
      </c>
      <c r="H227" s="132">
        <v>4</v>
      </c>
      <c r="I227" s="133"/>
      <c r="J227" s="134">
        <f t="shared" si="40"/>
        <v>0</v>
      </c>
      <c r="K227" s="130" t="s">
        <v>145</v>
      </c>
      <c r="L227" s="28"/>
      <c r="M227" s="135" t="s">
        <v>1</v>
      </c>
      <c r="N227" s="136" t="s">
        <v>42</v>
      </c>
      <c r="P227" s="137">
        <f t="shared" si="41"/>
        <v>0</v>
      </c>
      <c r="Q227" s="137">
        <v>1.42E-3</v>
      </c>
      <c r="R227" s="137">
        <f t="shared" si="42"/>
        <v>5.6800000000000002E-3</v>
      </c>
      <c r="S227" s="137">
        <v>0</v>
      </c>
      <c r="T227" s="138">
        <f t="shared" si="43"/>
        <v>0</v>
      </c>
      <c r="AR227" s="139" t="s">
        <v>209</v>
      </c>
      <c r="AT227" s="139" t="s">
        <v>141</v>
      </c>
      <c r="AU227" s="139" t="s">
        <v>87</v>
      </c>
      <c r="AY227" s="13" t="s">
        <v>138</v>
      </c>
      <c r="BE227" s="140">
        <f t="shared" si="44"/>
        <v>0</v>
      </c>
      <c r="BF227" s="140">
        <f t="shared" si="45"/>
        <v>0</v>
      </c>
      <c r="BG227" s="140">
        <f t="shared" si="46"/>
        <v>0</v>
      </c>
      <c r="BH227" s="140">
        <f t="shared" si="47"/>
        <v>0</v>
      </c>
      <c r="BI227" s="140">
        <f t="shared" si="48"/>
        <v>0</v>
      </c>
      <c r="BJ227" s="13" t="s">
        <v>85</v>
      </c>
      <c r="BK227" s="140">
        <f t="shared" si="49"/>
        <v>0</v>
      </c>
      <c r="BL227" s="13" t="s">
        <v>209</v>
      </c>
      <c r="BM227" s="139" t="s">
        <v>447</v>
      </c>
    </row>
    <row r="228" spans="2:65" s="1" customFormat="1" ht="21.75" customHeight="1">
      <c r="B228" s="28"/>
      <c r="C228" s="128" t="s">
        <v>448</v>
      </c>
      <c r="D228" s="128" t="s">
        <v>141</v>
      </c>
      <c r="E228" s="129" t="s">
        <v>449</v>
      </c>
      <c r="F228" s="130" t="s">
        <v>450</v>
      </c>
      <c r="G228" s="131" t="s">
        <v>150</v>
      </c>
      <c r="H228" s="132">
        <v>58.2</v>
      </c>
      <c r="I228" s="133"/>
      <c r="J228" s="134">
        <f t="shared" si="40"/>
        <v>0</v>
      </c>
      <c r="K228" s="130" t="s">
        <v>145</v>
      </c>
      <c r="L228" s="28"/>
      <c r="M228" s="135" t="s">
        <v>1</v>
      </c>
      <c r="N228" s="136" t="s">
        <v>42</v>
      </c>
      <c r="P228" s="137">
        <f t="shared" si="41"/>
        <v>0</v>
      </c>
      <c r="Q228" s="137">
        <v>6.0000000000000001E-3</v>
      </c>
      <c r="R228" s="137">
        <f t="shared" si="42"/>
        <v>0.34920000000000001</v>
      </c>
      <c r="S228" s="137">
        <v>0</v>
      </c>
      <c r="T228" s="138">
        <f t="shared" si="43"/>
        <v>0</v>
      </c>
      <c r="AR228" s="139" t="s">
        <v>209</v>
      </c>
      <c r="AT228" s="139" t="s">
        <v>141</v>
      </c>
      <c r="AU228" s="139" t="s">
        <v>87</v>
      </c>
      <c r="AY228" s="13" t="s">
        <v>138</v>
      </c>
      <c r="BE228" s="140">
        <f t="shared" si="44"/>
        <v>0</v>
      </c>
      <c r="BF228" s="140">
        <f t="shared" si="45"/>
        <v>0</v>
      </c>
      <c r="BG228" s="140">
        <f t="shared" si="46"/>
        <v>0</v>
      </c>
      <c r="BH228" s="140">
        <f t="shared" si="47"/>
        <v>0</v>
      </c>
      <c r="BI228" s="140">
        <f t="shared" si="48"/>
        <v>0</v>
      </c>
      <c r="BJ228" s="13" t="s">
        <v>85</v>
      </c>
      <c r="BK228" s="140">
        <f t="shared" si="49"/>
        <v>0</v>
      </c>
      <c r="BL228" s="13" t="s">
        <v>209</v>
      </c>
      <c r="BM228" s="139" t="s">
        <v>451</v>
      </c>
    </row>
    <row r="229" spans="2:65" s="1" customFormat="1" ht="16.5" customHeight="1">
      <c r="B229" s="28"/>
      <c r="C229" s="145" t="s">
        <v>452</v>
      </c>
      <c r="D229" s="145" t="s">
        <v>223</v>
      </c>
      <c r="E229" s="146" t="s">
        <v>453</v>
      </c>
      <c r="F229" s="147" t="s">
        <v>454</v>
      </c>
      <c r="G229" s="148" t="s">
        <v>150</v>
      </c>
      <c r="H229" s="149">
        <v>64.099999999999994</v>
      </c>
      <c r="I229" s="150"/>
      <c r="J229" s="151">
        <f t="shared" si="40"/>
        <v>0</v>
      </c>
      <c r="K229" s="147" t="s">
        <v>145</v>
      </c>
      <c r="L229" s="152"/>
      <c r="M229" s="153" t="s">
        <v>1</v>
      </c>
      <c r="N229" s="154" t="s">
        <v>42</v>
      </c>
      <c r="P229" s="137">
        <f t="shared" si="41"/>
        <v>0</v>
      </c>
      <c r="Q229" s="137">
        <v>1.8409999999999999E-2</v>
      </c>
      <c r="R229" s="137">
        <f t="shared" si="42"/>
        <v>1.1800809999999999</v>
      </c>
      <c r="S229" s="137">
        <v>0</v>
      </c>
      <c r="T229" s="138">
        <f t="shared" si="43"/>
        <v>0</v>
      </c>
      <c r="AR229" s="139" t="s">
        <v>279</v>
      </c>
      <c r="AT229" s="139" t="s">
        <v>223</v>
      </c>
      <c r="AU229" s="139" t="s">
        <v>87</v>
      </c>
      <c r="AY229" s="13" t="s">
        <v>138</v>
      </c>
      <c r="BE229" s="140">
        <f t="shared" si="44"/>
        <v>0</v>
      </c>
      <c r="BF229" s="140">
        <f t="shared" si="45"/>
        <v>0</v>
      </c>
      <c r="BG229" s="140">
        <f t="shared" si="46"/>
        <v>0</v>
      </c>
      <c r="BH229" s="140">
        <f t="shared" si="47"/>
        <v>0</v>
      </c>
      <c r="BI229" s="140">
        <f t="shared" si="48"/>
        <v>0</v>
      </c>
      <c r="BJ229" s="13" t="s">
        <v>85</v>
      </c>
      <c r="BK229" s="140">
        <f t="shared" si="49"/>
        <v>0</v>
      </c>
      <c r="BL229" s="13" t="s">
        <v>209</v>
      </c>
      <c r="BM229" s="139" t="s">
        <v>455</v>
      </c>
    </row>
    <row r="230" spans="2:65" s="1" customFormat="1" ht="16.5" customHeight="1">
      <c r="B230" s="28"/>
      <c r="C230" s="128" t="s">
        <v>456</v>
      </c>
      <c r="D230" s="128" t="s">
        <v>141</v>
      </c>
      <c r="E230" s="129" t="s">
        <v>457</v>
      </c>
      <c r="F230" s="130" t="s">
        <v>458</v>
      </c>
      <c r="G230" s="131" t="s">
        <v>150</v>
      </c>
      <c r="H230" s="132">
        <v>58.2</v>
      </c>
      <c r="I230" s="133"/>
      <c r="J230" s="134">
        <f t="shared" si="40"/>
        <v>0</v>
      </c>
      <c r="K230" s="130" t="s">
        <v>459</v>
      </c>
      <c r="L230" s="28"/>
      <c r="M230" s="135" t="s">
        <v>1</v>
      </c>
      <c r="N230" s="136" t="s">
        <v>42</v>
      </c>
      <c r="P230" s="137">
        <f t="shared" si="41"/>
        <v>0</v>
      </c>
      <c r="Q230" s="137">
        <v>0</v>
      </c>
      <c r="R230" s="137">
        <f t="shared" si="42"/>
        <v>0</v>
      </c>
      <c r="S230" s="137">
        <v>0</v>
      </c>
      <c r="T230" s="138">
        <f t="shared" si="43"/>
        <v>0</v>
      </c>
      <c r="AR230" s="139" t="s">
        <v>209</v>
      </c>
      <c r="AT230" s="139" t="s">
        <v>141</v>
      </c>
      <c r="AU230" s="139" t="s">
        <v>87</v>
      </c>
      <c r="AY230" s="13" t="s">
        <v>138</v>
      </c>
      <c r="BE230" s="140">
        <f t="shared" si="44"/>
        <v>0</v>
      </c>
      <c r="BF230" s="140">
        <f t="shared" si="45"/>
        <v>0</v>
      </c>
      <c r="BG230" s="140">
        <f t="shared" si="46"/>
        <v>0</v>
      </c>
      <c r="BH230" s="140">
        <f t="shared" si="47"/>
        <v>0</v>
      </c>
      <c r="BI230" s="140">
        <f t="shared" si="48"/>
        <v>0</v>
      </c>
      <c r="BJ230" s="13" t="s">
        <v>85</v>
      </c>
      <c r="BK230" s="140">
        <f t="shared" si="49"/>
        <v>0</v>
      </c>
      <c r="BL230" s="13" t="s">
        <v>209</v>
      </c>
      <c r="BM230" s="139" t="s">
        <v>460</v>
      </c>
    </row>
    <row r="231" spans="2:65" s="1" customFormat="1" ht="16.5" customHeight="1">
      <c r="B231" s="28"/>
      <c r="C231" s="128" t="s">
        <v>461</v>
      </c>
      <c r="D231" s="128" t="s">
        <v>141</v>
      </c>
      <c r="E231" s="129" t="s">
        <v>462</v>
      </c>
      <c r="F231" s="130" t="s">
        <v>463</v>
      </c>
      <c r="G231" s="131" t="s">
        <v>260</v>
      </c>
      <c r="H231" s="132">
        <v>36.6</v>
      </c>
      <c r="I231" s="133"/>
      <c r="J231" s="134">
        <f t="shared" si="40"/>
        <v>0</v>
      </c>
      <c r="K231" s="130" t="s">
        <v>145</v>
      </c>
      <c r="L231" s="28"/>
      <c r="M231" s="135" t="s">
        <v>1</v>
      </c>
      <c r="N231" s="136" t="s">
        <v>42</v>
      </c>
      <c r="P231" s="137">
        <f t="shared" si="41"/>
        <v>0</v>
      </c>
      <c r="Q231" s="137">
        <v>9.0000000000000006E-5</v>
      </c>
      <c r="R231" s="137">
        <f t="shared" si="42"/>
        <v>3.2940000000000005E-3</v>
      </c>
      <c r="S231" s="137">
        <v>0</v>
      </c>
      <c r="T231" s="138">
        <f t="shared" si="43"/>
        <v>0</v>
      </c>
      <c r="AR231" s="139" t="s">
        <v>209</v>
      </c>
      <c r="AT231" s="139" t="s">
        <v>141</v>
      </c>
      <c r="AU231" s="139" t="s">
        <v>87</v>
      </c>
      <c r="AY231" s="13" t="s">
        <v>138</v>
      </c>
      <c r="BE231" s="140">
        <f t="shared" si="44"/>
        <v>0</v>
      </c>
      <c r="BF231" s="140">
        <f t="shared" si="45"/>
        <v>0</v>
      </c>
      <c r="BG231" s="140">
        <f t="shared" si="46"/>
        <v>0</v>
      </c>
      <c r="BH231" s="140">
        <f t="shared" si="47"/>
        <v>0</v>
      </c>
      <c r="BI231" s="140">
        <f t="shared" si="48"/>
        <v>0</v>
      </c>
      <c r="BJ231" s="13" t="s">
        <v>85</v>
      </c>
      <c r="BK231" s="140">
        <f t="shared" si="49"/>
        <v>0</v>
      </c>
      <c r="BL231" s="13" t="s">
        <v>209</v>
      </c>
      <c r="BM231" s="139" t="s">
        <v>464</v>
      </c>
    </row>
    <row r="232" spans="2:65" s="1" customFormat="1" ht="16.5" customHeight="1">
      <c r="B232" s="28"/>
      <c r="C232" s="128" t="s">
        <v>465</v>
      </c>
      <c r="D232" s="128" t="s">
        <v>141</v>
      </c>
      <c r="E232" s="129" t="s">
        <v>466</v>
      </c>
      <c r="F232" s="130" t="s">
        <v>467</v>
      </c>
      <c r="G232" s="131" t="s">
        <v>144</v>
      </c>
      <c r="H232" s="132">
        <v>16</v>
      </c>
      <c r="I232" s="133"/>
      <c r="J232" s="134">
        <f t="shared" si="40"/>
        <v>0</v>
      </c>
      <c r="K232" s="130" t="s">
        <v>145</v>
      </c>
      <c r="L232" s="28"/>
      <c r="M232" s="135" t="s">
        <v>1</v>
      </c>
      <c r="N232" s="136" t="s">
        <v>42</v>
      </c>
      <c r="P232" s="137">
        <f t="shared" si="41"/>
        <v>0</v>
      </c>
      <c r="Q232" s="137">
        <v>0</v>
      </c>
      <c r="R232" s="137">
        <f t="shared" si="42"/>
        <v>0</v>
      </c>
      <c r="S232" s="137">
        <v>0</v>
      </c>
      <c r="T232" s="138">
        <f t="shared" si="43"/>
        <v>0</v>
      </c>
      <c r="AR232" s="139" t="s">
        <v>209</v>
      </c>
      <c r="AT232" s="139" t="s">
        <v>141</v>
      </c>
      <c r="AU232" s="139" t="s">
        <v>87</v>
      </c>
      <c r="AY232" s="13" t="s">
        <v>138</v>
      </c>
      <c r="BE232" s="140">
        <f t="shared" si="44"/>
        <v>0</v>
      </c>
      <c r="BF232" s="140">
        <f t="shared" si="45"/>
        <v>0</v>
      </c>
      <c r="BG232" s="140">
        <f t="shared" si="46"/>
        <v>0</v>
      </c>
      <c r="BH232" s="140">
        <f t="shared" si="47"/>
        <v>0</v>
      </c>
      <c r="BI232" s="140">
        <f t="shared" si="48"/>
        <v>0</v>
      </c>
      <c r="BJ232" s="13" t="s">
        <v>85</v>
      </c>
      <c r="BK232" s="140">
        <f t="shared" si="49"/>
        <v>0</v>
      </c>
      <c r="BL232" s="13" t="s">
        <v>209</v>
      </c>
      <c r="BM232" s="139" t="s">
        <v>468</v>
      </c>
    </row>
    <row r="233" spans="2:65" s="1" customFormat="1" ht="16.5" customHeight="1">
      <c r="B233" s="28"/>
      <c r="C233" s="128" t="s">
        <v>469</v>
      </c>
      <c r="D233" s="128" t="s">
        <v>141</v>
      </c>
      <c r="E233" s="129" t="s">
        <v>470</v>
      </c>
      <c r="F233" s="130" t="s">
        <v>471</v>
      </c>
      <c r="G233" s="131" t="s">
        <v>144</v>
      </c>
      <c r="H233" s="132">
        <v>3</v>
      </c>
      <c r="I233" s="133"/>
      <c r="J233" s="134">
        <f t="shared" si="40"/>
        <v>0</v>
      </c>
      <c r="K233" s="130" t="s">
        <v>145</v>
      </c>
      <c r="L233" s="28"/>
      <c r="M233" s="135" t="s">
        <v>1</v>
      </c>
      <c r="N233" s="136" t="s">
        <v>42</v>
      </c>
      <c r="P233" s="137">
        <f t="shared" si="41"/>
        <v>0</v>
      </c>
      <c r="Q233" s="137">
        <v>0</v>
      </c>
      <c r="R233" s="137">
        <f t="shared" si="42"/>
        <v>0</v>
      </c>
      <c r="S233" s="137">
        <v>0</v>
      </c>
      <c r="T233" s="138">
        <f t="shared" si="43"/>
        <v>0</v>
      </c>
      <c r="AR233" s="139" t="s">
        <v>209</v>
      </c>
      <c r="AT233" s="139" t="s">
        <v>141</v>
      </c>
      <c r="AU233" s="139" t="s">
        <v>87</v>
      </c>
      <c r="AY233" s="13" t="s">
        <v>138</v>
      </c>
      <c r="BE233" s="140">
        <f t="shared" si="44"/>
        <v>0</v>
      </c>
      <c r="BF233" s="140">
        <f t="shared" si="45"/>
        <v>0</v>
      </c>
      <c r="BG233" s="140">
        <f t="shared" si="46"/>
        <v>0</v>
      </c>
      <c r="BH233" s="140">
        <f t="shared" si="47"/>
        <v>0</v>
      </c>
      <c r="BI233" s="140">
        <f t="shared" si="48"/>
        <v>0</v>
      </c>
      <c r="BJ233" s="13" t="s">
        <v>85</v>
      </c>
      <c r="BK233" s="140">
        <f t="shared" si="49"/>
        <v>0</v>
      </c>
      <c r="BL233" s="13" t="s">
        <v>209</v>
      </c>
      <c r="BM233" s="139" t="s">
        <v>472</v>
      </c>
    </row>
    <row r="234" spans="2:65" s="1" customFormat="1" ht="16.5" customHeight="1">
      <c r="B234" s="28"/>
      <c r="C234" s="128" t="s">
        <v>473</v>
      </c>
      <c r="D234" s="128" t="s">
        <v>141</v>
      </c>
      <c r="E234" s="129" t="s">
        <v>474</v>
      </c>
      <c r="F234" s="130" t="s">
        <v>475</v>
      </c>
      <c r="G234" s="131" t="s">
        <v>216</v>
      </c>
      <c r="H234" s="132">
        <v>1.571</v>
      </c>
      <c r="I234" s="133"/>
      <c r="J234" s="134">
        <f t="shared" si="40"/>
        <v>0</v>
      </c>
      <c r="K234" s="130" t="s">
        <v>145</v>
      </c>
      <c r="L234" s="28"/>
      <c r="M234" s="135" t="s">
        <v>1</v>
      </c>
      <c r="N234" s="136" t="s">
        <v>42</v>
      </c>
      <c r="P234" s="137">
        <f t="shared" si="41"/>
        <v>0</v>
      </c>
      <c r="Q234" s="137">
        <v>0</v>
      </c>
      <c r="R234" s="137">
        <f t="shared" si="42"/>
        <v>0</v>
      </c>
      <c r="S234" s="137">
        <v>0</v>
      </c>
      <c r="T234" s="138">
        <f t="shared" si="43"/>
        <v>0</v>
      </c>
      <c r="AR234" s="139" t="s">
        <v>209</v>
      </c>
      <c r="AT234" s="139" t="s">
        <v>141</v>
      </c>
      <c r="AU234" s="139" t="s">
        <v>87</v>
      </c>
      <c r="AY234" s="13" t="s">
        <v>138</v>
      </c>
      <c r="BE234" s="140">
        <f t="shared" si="44"/>
        <v>0</v>
      </c>
      <c r="BF234" s="140">
        <f t="shared" si="45"/>
        <v>0</v>
      </c>
      <c r="BG234" s="140">
        <f t="shared" si="46"/>
        <v>0</v>
      </c>
      <c r="BH234" s="140">
        <f t="shared" si="47"/>
        <v>0</v>
      </c>
      <c r="BI234" s="140">
        <f t="shared" si="48"/>
        <v>0</v>
      </c>
      <c r="BJ234" s="13" t="s">
        <v>85</v>
      </c>
      <c r="BK234" s="140">
        <f t="shared" si="49"/>
        <v>0</v>
      </c>
      <c r="BL234" s="13" t="s">
        <v>209</v>
      </c>
      <c r="BM234" s="139" t="s">
        <v>476</v>
      </c>
    </row>
    <row r="235" spans="2:65" s="11" customFormat="1" ht="22.9" customHeight="1">
      <c r="B235" s="116"/>
      <c r="D235" s="117" t="s">
        <v>76</v>
      </c>
      <c r="E235" s="126" t="s">
        <v>477</v>
      </c>
      <c r="F235" s="126" t="s">
        <v>478</v>
      </c>
      <c r="I235" s="119"/>
      <c r="J235" s="127">
        <f>BK235</f>
        <v>0</v>
      </c>
      <c r="L235" s="116"/>
      <c r="M235" s="121"/>
      <c r="P235" s="122">
        <f>SUM(P236:P241)</f>
        <v>0</v>
      </c>
      <c r="R235" s="122">
        <f>SUM(R236:R241)</f>
        <v>2.3100000000000004E-3</v>
      </c>
      <c r="T235" s="123">
        <f>SUM(T236:T241)</f>
        <v>0</v>
      </c>
      <c r="AR235" s="117" t="s">
        <v>87</v>
      </c>
      <c r="AT235" s="124" t="s">
        <v>76</v>
      </c>
      <c r="AU235" s="124" t="s">
        <v>85</v>
      </c>
      <c r="AY235" s="117" t="s">
        <v>138</v>
      </c>
      <c r="BK235" s="125">
        <f>SUM(BK236:BK241)</f>
        <v>0</v>
      </c>
    </row>
    <row r="236" spans="2:65" s="1" customFormat="1" ht="16.5" customHeight="1">
      <c r="B236" s="28"/>
      <c r="C236" s="128" t="s">
        <v>479</v>
      </c>
      <c r="D236" s="128" t="s">
        <v>141</v>
      </c>
      <c r="E236" s="129" t="s">
        <v>480</v>
      </c>
      <c r="F236" s="130" t="s">
        <v>481</v>
      </c>
      <c r="G236" s="131" t="s">
        <v>150</v>
      </c>
      <c r="H236" s="132">
        <v>4.2</v>
      </c>
      <c r="I236" s="133"/>
      <c r="J236" s="134">
        <f>ROUND(I236*H236,2)</f>
        <v>0</v>
      </c>
      <c r="K236" s="130" t="s">
        <v>145</v>
      </c>
      <c r="L236" s="28"/>
      <c r="M236" s="135" t="s">
        <v>1</v>
      </c>
      <c r="N236" s="136" t="s">
        <v>42</v>
      </c>
      <c r="P236" s="137">
        <f>O236*H236</f>
        <v>0</v>
      </c>
      <c r="Q236" s="137">
        <v>6.9999999999999994E-5</v>
      </c>
      <c r="R236" s="137">
        <f>Q236*H236</f>
        <v>2.9399999999999999E-4</v>
      </c>
      <c r="S236" s="137">
        <v>0</v>
      </c>
      <c r="T236" s="138">
        <f>S236*H236</f>
        <v>0</v>
      </c>
      <c r="AR236" s="139" t="s">
        <v>209</v>
      </c>
      <c r="AT236" s="139" t="s">
        <v>141</v>
      </c>
      <c r="AU236" s="139" t="s">
        <v>87</v>
      </c>
      <c r="AY236" s="13" t="s">
        <v>138</v>
      </c>
      <c r="BE236" s="140">
        <f>IF(N236="základní",J236,0)</f>
        <v>0</v>
      </c>
      <c r="BF236" s="140">
        <f>IF(N236="snížená",J236,0)</f>
        <v>0</v>
      </c>
      <c r="BG236" s="140">
        <f>IF(N236="zákl. přenesená",J236,0)</f>
        <v>0</v>
      </c>
      <c r="BH236" s="140">
        <f>IF(N236="sníž. přenesená",J236,0)</f>
        <v>0</v>
      </c>
      <c r="BI236" s="140">
        <f>IF(N236="nulová",J236,0)</f>
        <v>0</v>
      </c>
      <c r="BJ236" s="13" t="s">
        <v>85</v>
      </c>
      <c r="BK236" s="140">
        <f>ROUND(I236*H236,2)</f>
        <v>0</v>
      </c>
      <c r="BL236" s="13" t="s">
        <v>209</v>
      </c>
      <c r="BM236" s="139" t="s">
        <v>482</v>
      </c>
    </row>
    <row r="237" spans="2:65" s="1" customFormat="1" ht="16.5" customHeight="1">
      <c r="B237" s="28"/>
      <c r="C237" s="128" t="s">
        <v>483</v>
      </c>
      <c r="D237" s="128" t="s">
        <v>141</v>
      </c>
      <c r="E237" s="129" t="s">
        <v>484</v>
      </c>
      <c r="F237" s="130" t="s">
        <v>485</v>
      </c>
      <c r="G237" s="131" t="s">
        <v>150</v>
      </c>
      <c r="H237" s="132">
        <v>4.2</v>
      </c>
      <c r="I237" s="133"/>
      <c r="J237" s="134">
        <f>ROUND(I237*H237,2)</f>
        <v>0</v>
      </c>
      <c r="K237" s="130" t="s">
        <v>145</v>
      </c>
      <c r="L237" s="28"/>
      <c r="M237" s="135" t="s">
        <v>1</v>
      </c>
      <c r="N237" s="136" t="s">
        <v>42</v>
      </c>
      <c r="P237" s="137">
        <f>O237*H237</f>
        <v>0</v>
      </c>
      <c r="Q237" s="137">
        <v>6.9999999999999994E-5</v>
      </c>
      <c r="R237" s="137">
        <f>Q237*H237</f>
        <v>2.9399999999999999E-4</v>
      </c>
      <c r="S237" s="137">
        <v>0</v>
      </c>
      <c r="T237" s="138">
        <f>S237*H237</f>
        <v>0</v>
      </c>
      <c r="AR237" s="139" t="s">
        <v>209</v>
      </c>
      <c r="AT237" s="139" t="s">
        <v>141</v>
      </c>
      <c r="AU237" s="139" t="s">
        <v>87</v>
      </c>
      <c r="AY237" s="13" t="s">
        <v>138</v>
      </c>
      <c r="BE237" s="140">
        <f>IF(N237="základní",J237,0)</f>
        <v>0</v>
      </c>
      <c r="BF237" s="140">
        <f>IF(N237="snížená",J237,0)</f>
        <v>0</v>
      </c>
      <c r="BG237" s="140">
        <f>IF(N237="zákl. přenesená",J237,0)</f>
        <v>0</v>
      </c>
      <c r="BH237" s="140">
        <f>IF(N237="sníž. přenesená",J237,0)</f>
        <v>0</v>
      </c>
      <c r="BI237" s="140">
        <f>IF(N237="nulová",J237,0)</f>
        <v>0</v>
      </c>
      <c r="BJ237" s="13" t="s">
        <v>85</v>
      </c>
      <c r="BK237" s="140">
        <f>ROUND(I237*H237,2)</f>
        <v>0</v>
      </c>
      <c r="BL237" s="13" t="s">
        <v>209</v>
      </c>
      <c r="BM237" s="139" t="s">
        <v>486</v>
      </c>
    </row>
    <row r="238" spans="2:65" s="1" customFormat="1" ht="16.5" customHeight="1">
      <c r="B238" s="28"/>
      <c r="C238" s="128" t="s">
        <v>487</v>
      </c>
      <c r="D238" s="128" t="s">
        <v>141</v>
      </c>
      <c r="E238" s="129" t="s">
        <v>488</v>
      </c>
      <c r="F238" s="130" t="s">
        <v>489</v>
      </c>
      <c r="G238" s="131" t="s">
        <v>150</v>
      </c>
      <c r="H238" s="132">
        <v>4.2</v>
      </c>
      <c r="I238" s="133"/>
      <c r="J238" s="134">
        <f>ROUND(I238*H238,2)</f>
        <v>0</v>
      </c>
      <c r="K238" s="130" t="s">
        <v>145</v>
      </c>
      <c r="L238" s="28"/>
      <c r="M238" s="135" t="s">
        <v>1</v>
      </c>
      <c r="N238" s="136" t="s">
        <v>42</v>
      </c>
      <c r="P238" s="137">
        <f>O238*H238</f>
        <v>0</v>
      </c>
      <c r="Q238" s="137">
        <v>1.7000000000000001E-4</v>
      </c>
      <c r="R238" s="137">
        <f>Q238*H238</f>
        <v>7.1400000000000012E-4</v>
      </c>
      <c r="S238" s="137">
        <v>0</v>
      </c>
      <c r="T238" s="138">
        <f>S238*H238</f>
        <v>0</v>
      </c>
      <c r="AR238" s="139" t="s">
        <v>209</v>
      </c>
      <c r="AT238" s="139" t="s">
        <v>141</v>
      </c>
      <c r="AU238" s="139" t="s">
        <v>87</v>
      </c>
      <c r="AY238" s="13" t="s">
        <v>138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3" t="s">
        <v>85</v>
      </c>
      <c r="BK238" s="140">
        <f>ROUND(I238*H238,2)</f>
        <v>0</v>
      </c>
      <c r="BL238" s="13" t="s">
        <v>209</v>
      </c>
      <c r="BM238" s="139" t="s">
        <v>490</v>
      </c>
    </row>
    <row r="239" spans="2:65" s="1" customFormat="1" ht="16.5" customHeight="1">
      <c r="B239" s="28"/>
      <c r="C239" s="128" t="s">
        <v>491</v>
      </c>
      <c r="D239" s="128" t="s">
        <v>141</v>
      </c>
      <c r="E239" s="129" t="s">
        <v>492</v>
      </c>
      <c r="F239" s="130" t="s">
        <v>493</v>
      </c>
      <c r="G239" s="131" t="s">
        <v>150</v>
      </c>
      <c r="H239" s="132">
        <v>4.2</v>
      </c>
      <c r="I239" s="133"/>
      <c r="J239" s="134">
        <f>ROUND(I239*H239,2)</f>
        <v>0</v>
      </c>
      <c r="K239" s="130" t="s">
        <v>145</v>
      </c>
      <c r="L239" s="28"/>
      <c r="M239" s="135" t="s">
        <v>1</v>
      </c>
      <c r="N239" s="136" t="s">
        <v>42</v>
      </c>
      <c r="P239" s="137">
        <f>O239*H239</f>
        <v>0</v>
      </c>
      <c r="Q239" s="137">
        <v>1.2E-4</v>
      </c>
      <c r="R239" s="137">
        <f>Q239*H239</f>
        <v>5.04E-4</v>
      </c>
      <c r="S239" s="137">
        <v>0</v>
      </c>
      <c r="T239" s="138">
        <f>S239*H239</f>
        <v>0</v>
      </c>
      <c r="AR239" s="139" t="s">
        <v>209</v>
      </c>
      <c r="AT239" s="139" t="s">
        <v>141</v>
      </c>
      <c r="AU239" s="139" t="s">
        <v>87</v>
      </c>
      <c r="AY239" s="13" t="s">
        <v>138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3" t="s">
        <v>85</v>
      </c>
      <c r="BK239" s="140">
        <f>ROUND(I239*H239,2)</f>
        <v>0</v>
      </c>
      <c r="BL239" s="13" t="s">
        <v>209</v>
      </c>
      <c r="BM239" s="139" t="s">
        <v>494</v>
      </c>
    </row>
    <row r="240" spans="2:65" s="1" customFormat="1" ht="16.5" customHeight="1">
      <c r="B240" s="28"/>
      <c r="C240" s="128" t="s">
        <v>495</v>
      </c>
      <c r="D240" s="128" t="s">
        <v>141</v>
      </c>
      <c r="E240" s="129" t="s">
        <v>496</v>
      </c>
      <c r="F240" s="130" t="s">
        <v>497</v>
      </c>
      <c r="G240" s="131" t="s">
        <v>150</v>
      </c>
      <c r="H240" s="132">
        <v>4.2</v>
      </c>
      <c r="I240" s="133"/>
      <c r="J240" s="134">
        <f>ROUND(I240*H240,2)</f>
        <v>0</v>
      </c>
      <c r="K240" s="130" t="s">
        <v>145</v>
      </c>
      <c r="L240" s="28"/>
      <c r="M240" s="135" t="s">
        <v>1</v>
      </c>
      <c r="N240" s="136" t="s">
        <v>42</v>
      </c>
      <c r="P240" s="137">
        <f>O240*H240</f>
        <v>0</v>
      </c>
      <c r="Q240" s="137">
        <v>1.2E-4</v>
      </c>
      <c r="R240" s="137">
        <f>Q240*H240</f>
        <v>5.04E-4</v>
      </c>
      <c r="S240" s="137">
        <v>0</v>
      </c>
      <c r="T240" s="138">
        <f>S240*H240</f>
        <v>0</v>
      </c>
      <c r="AR240" s="139" t="s">
        <v>209</v>
      </c>
      <c r="AT240" s="139" t="s">
        <v>141</v>
      </c>
      <c r="AU240" s="139" t="s">
        <v>87</v>
      </c>
      <c r="AY240" s="13" t="s">
        <v>138</v>
      </c>
      <c r="BE240" s="140">
        <f>IF(N240="základní",J240,0)</f>
        <v>0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3" t="s">
        <v>85</v>
      </c>
      <c r="BK240" s="140">
        <f>ROUND(I240*H240,2)</f>
        <v>0</v>
      </c>
      <c r="BL240" s="13" t="s">
        <v>209</v>
      </c>
      <c r="BM240" s="139" t="s">
        <v>498</v>
      </c>
    </row>
    <row r="241" spans="2:65" s="1" customFormat="1" ht="29.25">
      <c r="B241" s="28"/>
      <c r="D241" s="141" t="s">
        <v>171</v>
      </c>
      <c r="F241" s="142" t="s">
        <v>499</v>
      </c>
      <c r="I241" s="143"/>
      <c r="L241" s="28"/>
      <c r="M241" s="144"/>
      <c r="T241" s="52"/>
      <c r="AT241" s="13" t="s">
        <v>171</v>
      </c>
      <c r="AU241" s="13" t="s">
        <v>87</v>
      </c>
    </row>
    <row r="242" spans="2:65" s="11" customFormat="1" ht="22.9" customHeight="1">
      <c r="B242" s="116"/>
      <c r="D242" s="117" t="s">
        <v>76</v>
      </c>
      <c r="E242" s="126" t="s">
        <v>500</v>
      </c>
      <c r="F242" s="126" t="s">
        <v>501</v>
      </c>
      <c r="I242" s="119"/>
      <c r="J242" s="127">
        <f>BK242</f>
        <v>0</v>
      </c>
      <c r="L242" s="116"/>
      <c r="M242" s="121"/>
      <c r="P242" s="122">
        <f>SUM(P243:P244)</f>
        <v>0</v>
      </c>
      <c r="R242" s="122">
        <f>SUM(R243:R244)</f>
        <v>1.6428999999999999E-2</v>
      </c>
      <c r="T242" s="123">
        <f>SUM(T243:T244)</f>
        <v>0</v>
      </c>
      <c r="AR242" s="117" t="s">
        <v>87</v>
      </c>
      <c r="AT242" s="124" t="s">
        <v>76</v>
      </c>
      <c r="AU242" s="124" t="s">
        <v>85</v>
      </c>
      <c r="AY242" s="117" t="s">
        <v>138</v>
      </c>
      <c r="BK242" s="125">
        <f>SUM(BK243:BK244)</f>
        <v>0</v>
      </c>
    </row>
    <row r="243" spans="2:65" s="1" customFormat="1" ht="16.5" customHeight="1">
      <c r="B243" s="28"/>
      <c r="C243" s="128" t="s">
        <v>502</v>
      </c>
      <c r="D243" s="128" t="s">
        <v>141</v>
      </c>
      <c r="E243" s="129" t="s">
        <v>503</v>
      </c>
      <c r="F243" s="130" t="s">
        <v>504</v>
      </c>
      <c r="G243" s="131" t="s">
        <v>150</v>
      </c>
      <c r="H243" s="132">
        <v>32.799999999999997</v>
      </c>
      <c r="I243" s="133"/>
      <c r="J243" s="134">
        <f>ROUND(I243*H243,2)</f>
        <v>0</v>
      </c>
      <c r="K243" s="130" t="s">
        <v>145</v>
      </c>
      <c r="L243" s="28"/>
      <c r="M243" s="135" t="s">
        <v>1</v>
      </c>
      <c r="N243" s="136" t="s">
        <v>42</v>
      </c>
      <c r="P243" s="137">
        <f>O243*H243</f>
        <v>0</v>
      </c>
      <c r="Q243" s="137">
        <v>2.1000000000000001E-4</v>
      </c>
      <c r="R243" s="137">
        <f>Q243*H243</f>
        <v>6.888E-3</v>
      </c>
      <c r="S243" s="137">
        <v>0</v>
      </c>
      <c r="T243" s="138">
        <f>S243*H243</f>
        <v>0</v>
      </c>
      <c r="AR243" s="139" t="s">
        <v>209</v>
      </c>
      <c r="AT243" s="139" t="s">
        <v>141</v>
      </c>
      <c r="AU243" s="139" t="s">
        <v>87</v>
      </c>
      <c r="AY243" s="13" t="s">
        <v>138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3" t="s">
        <v>85</v>
      </c>
      <c r="BK243" s="140">
        <f>ROUND(I243*H243,2)</f>
        <v>0</v>
      </c>
      <c r="BL243" s="13" t="s">
        <v>209</v>
      </c>
      <c r="BM243" s="139" t="s">
        <v>505</v>
      </c>
    </row>
    <row r="244" spans="2:65" s="1" customFormat="1" ht="21.75" customHeight="1">
      <c r="B244" s="28"/>
      <c r="C244" s="128" t="s">
        <v>506</v>
      </c>
      <c r="D244" s="128" t="s">
        <v>141</v>
      </c>
      <c r="E244" s="129" t="s">
        <v>507</v>
      </c>
      <c r="F244" s="130" t="s">
        <v>508</v>
      </c>
      <c r="G244" s="131" t="s">
        <v>150</v>
      </c>
      <c r="H244" s="132">
        <v>32.9</v>
      </c>
      <c r="I244" s="133"/>
      <c r="J244" s="134">
        <f>ROUND(I244*H244,2)</f>
        <v>0</v>
      </c>
      <c r="K244" s="130" t="s">
        <v>145</v>
      </c>
      <c r="L244" s="28"/>
      <c r="M244" s="155" t="s">
        <v>1</v>
      </c>
      <c r="N244" s="156" t="s">
        <v>42</v>
      </c>
      <c r="O244" s="157"/>
      <c r="P244" s="158">
        <f>O244*H244</f>
        <v>0</v>
      </c>
      <c r="Q244" s="158">
        <v>2.9E-4</v>
      </c>
      <c r="R244" s="158">
        <f>Q244*H244</f>
        <v>9.5409999999999991E-3</v>
      </c>
      <c r="S244" s="158">
        <v>0</v>
      </c>
      <c r="T244" s="159">
        <f>S244*H244</f>
        <v>0</v>
      </c>
      <c r="AR244" s="139" t="s">
        <v>209</v>
      </c>
      <c r="AT244" s="139" t="s">
        <v>141</v>
      </c>
      <c r="AU244" s="139" t="s">
        <v>87</v>
      </c>
      <c r="AY244" s="13" t="s">
        <v>138</v>
      </c>
      <c r="BE244" s="140">
        <f>IF(N244="základní",J244,0)</f>
        <v>0</v>
      </c>
      <c r="BF244" s="140">
        <f>IF(N244="snížená",J244,0)</f>
        <v>0</v>
      </c>
      <c r="BG244" s="140">
        <f>IF(N244="zákl. přenesená",J244,0)</f>
        <v>0</v>
      </c>
      <c r="BH244" s="140">
        <f>IF(N244="sníž. přenesená",J244,0)</f>
        <v>0</v>
      </c>
      <c r="BI244" s="140">
        <f>IF(N244="nulová",J244,0)</f>
        <v>0</v>
      </c>
      <c r="BJ244" s="13" t="s">
        <v>85</v>
      </c>
      <c r="BK244" s="140">
        <f>ROUND(I244*H244,2)</f>
        <v>0</v>
      </c>
      <c r="BL244" s="13" t="s">
        <v>209</v>
      </c>
      <c r="BM244" s="139" t="s">
        <v>509</v>
      </c>
    </row>
    <row r="245" spans="2:65" s="1" customFormat="1" ht="6.95" customHeight="1">
      <c r="B245" s="40"/>
      <c r="C245" s="41"/>
      <c r="D245" s="41"/>
      <c r="E245" s="41"/>
      <c r="F245" s="41"/>
      <c r="G245" s="41"/>
      <c r="H245" s="41"/>
      <c r="I245" s="41"/>
      <c r="J245" s="41"/>
      <c r="K245" s="41"/>
      <c r="L245" s="28"/>
    </row>
  </sheetData>
  <sheetProtection algorithmName="SHA-512" hashValue="idRgq1wa0DkJzMmt/sOKESSMpTPM+8fWOtPl1jaGMYY5jSRu8TJV643r1r5ck9YxS4sSUvJG+x41s4Zv4UexZg==" saltValue="lVRAVdfbEqbWRftymY3XI6WmlOWMhzlMDdeI3jvxcpjnh9fUP2giovzxFZIp7tTDZAqOzPEB/KYCBZBQT5algw==" spinCount="100000" sheet="1" objects="1" scenarios="1" formatColumns="0" formatRows="0" autoFilter="0"/>
  <autoFilter ref="C130:K244" xr:uid="{00000000-0009-0000-0000-000001000000}"/>
  <mergeCells count="9">
    <mergeCell ref="E87:H87"/>
    <mergeCell ref="E121:H121"/>
    <mergeCell ref="E123:H12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9"/>
  <sheetViews>
    <sheetView showGridLines="0" topLeftCell="A127" workbookViewId="0">
      <selection activeCell="K127" sqref="K1:K104857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3" t="s">
        <v>90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87</v>
      </c>
    </row>
    <row r="4" spans="2:46" ht="24.95" customHeight="1">
      <c r="B4" s="16"/>
      <c r="D4" s="17" t="s">
        <v>100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LSHK – stavební úpravy sociálního zařízení - budova č.247 na p.č.st.175</v>
      </c>
      <c r="F7" s="201"/>
      <c r="G7" s="201"/>
      <c r="H7" s="201"/>
      <c r="L7" s="16"/>
    </row>
    <row r="8" spans="2:46" s="1" customFormat="1" ht="12" customHeight="1">
      <c r="B8" s="28"/>
      <c r="D8" s="23" t="s">
        <v>101</v>
      </c>
      <c r="L8" s="28"/>
    </row>
    <row r="9" spans="2:46" s="1" customFormat="1" ht="16.5" customHeight="1">
      <c r="B9" s="28"/>
      <c r="E9" s="162" t="s">
        <v>510</v>
      </c>
      <c r="F9" s="202"/>
      <c r="G9" s="202"/>
      <c r="H9" s="202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10. 3. 2025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3" t="str">
        <f>'Rekapitulace stavby'!E14</f>
        <v>Vyplň údaj</v>
      </c>
      <c r="F18" s="184"/>
      <c r="G18" s="184"/>
      <c r="H18" s="184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23" t="s">
        <v>27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33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35</v>
      </c>
      <c r="L26" s="28"/>
    </row>
    <row r="27" spans="2:12" s="7" customFormat="1" ht="35.25" customHeight="1">
      <c r="B27" s="85"/>
      <c r="E27" s="189" t="s">
        <v>511</v>
      </c>
      <c r="F27" s="189"/>
      <c r="G27" s="189"/>
      <c r="H27" s="189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37</v>
      </c>
      <c r="J30" s="62">
        <f>ROUND(J121,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39</v>
      </c>
      <c r="I32" s="31" t="s">
        <v>38</v>
      </c>
      <c r="J32" s="31" t="s">
        <v>40</v>
      </c>
      <c r="L32" s="28"/>
    </row>
    <row r="33" spans="2:12" s="1" customFormat="1" ht="14.45" customHeight="1">
      <c r="B33" s="28"/>
      <c r="D33" s="51" t="s">
        <v>41</v>
      </c>
      <c r="E33" s="23" t="s">
        <v>42</v>
      </c>
      <c r="F33" s="87">
        <f>ROUND((SUM(BE121:BE198)),  2)</f>
        <v>0</v>
      </c>
      <c r="I33" s="88">
        <v>0.21</v>
      </c>
      <c r="J33" s="87">
        <f>ROUND(((SUM(BE121:BE198))*I33),  2)</f>
        <v>0</v>
      </c>
      <c r="L33" s="28"/>
    </row>
    <row r="34" spans="2:12" s="1" customFormat="1" ht="14.45" customHeight="1">
      <c r="B34" s="28"/>
      <c r="E34" s="23" t="s">
        <v>43</v>
      </c>
      <c r="F34" s="87">
        <f>ROUND((SUM(BF121:BF198)),  2)</f>
        <v>0</v>
      </c>
      <c r="I34" s="88">
        <v>0.12</v>
      </c>
      <c r="J34" s="87">
        <f>ROUND(((SUM(BF121:BF198))*I34),  2)</f>
        <v>0</v>
      </c>
      <c r="L34" s="28"/>
    </row>
    <row r="35" spans="2:12" s="1" customFormat="1" ht="14.45" hidden="1" customHeight="1">
      <c r="B35" s="28"/>
      <c r="E35" s="23" t="s">
        <v>44</v>
      </c>
      <c r="F35" s="87">
        <f>ROUND((SUM(BG121:BG198)),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45</v>
      </c>
      <c r="F36" s="87">
        <f>ROUND((SUM(BH121:BH198)),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46</v>
      </c>
      <c r="F37" s="87">
        <f>ROUND((SUM(BI121:BI198)),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52</v>
      </c>
      <c r="E61" s="30"/>
      <c r="F61" s="95" t="s">
        <v>53</v>
      </c>
      <c r="G61" s="39" t="s">
        <v>52</v>
      </c>
      <c r="H61" s="30"/>
      <c r="I61" s="30"/>
      <c r="J61" s="96" t="s">
        <v>53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54</v>
      </c>
      <c r="E65" s="38"/>
      <c r="F65" s="38"/>
      <c r="G65" s="37" t="s">
        <v>55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52</v>
      </c>
      <c r="E76" s="30"/>
      <c r="F76" s="95" t="s">
        <v>53</v>
      </c>
      <c r="G76" s="39" t="s">
        <v>52</v>
      </c>
      <c r="H76" s="30"/>
      <c r="I76" s="30"/>
      <c r="J76" s="96" t="s">
        <v>53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103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LSHK – stavební úpravy sociálního zařízení - budova č.247 na p.č.st.175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101</v>
      </c>
      <c r="L86" s="28"/>
    </row>
    <row r="87" spans="2:47" s="1" customFormat="1" ht="16.5" customHeight="1">
      <c r="B87" s="28"/>
      <c r="E87" s="162" t="str">
        <f>E9</f>
        <v>ZTI - ZDRAVOTNĚ TECHNICKÉ INSTALACE</v>
      </c>
      <c r="F87" s="202"/>
      <c r="G87" s="202"/>
      <c r="H87" s="20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budova č.247 na p.č.st.175, obec:  Hradec Králové </v>
      </c>
      <c r="I89" s="23" t="s">
        <v>22</v>
      </c>
      <c r="J89" s="48" t="str">
        <f>IF(J12="","",J12)</f>
        <v>10. 3. 2025</v>
      </c>
      <c r="L89" s="28"/>
    </row>
    <row r="90" spans="2:47" s="1" customFormat="1" ht="6.95" customHeight="1">
      <c r="B90" s="28"/>
      <c r="L90" s="28"/>
    </row>
    <row r="91" spans="2:47" s="1" customFormat="1" ht="40.15" customHeight="1">
      <c r="B91" s="28"/>
      <c r="C91" s="23" t="s">
        <v>24</v>
      </c>
      <c r="F91" s="21" t="str">
        <f>E15</f>
        <v xml:space="preserve">Letecké služby Hradec Králové a.s., Piletická 151 </v>
      </c>
      <c r="I91" s="23" t="s">
        <v>30</v>
      </c>
      <c r="J91" s="26" t="str">
        <f>E21</f>
        <v>PPI servi s.r.o., Škroupova 631/6 500 02 HK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104</v>
      </c>
      <c r="D94" s="89"/>
      <c r="E94" s="89"/>
      <c r="F94" s="89"/>
      <c r="G94" s="89"/>
      <c r="H94" s="89"/>
      <c r="I94" s="89"/>
      <c r="J94" s="98" t="s">
        <v>105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106</v>
      </c>
      <c r="J96" s="62">
        <f>J121</f>
        <v>0</v>
      </c>
      <c r="L96" s="28"/>
      <c r="AU96" s="13" t="s">
        <v>107</v>
      </c>
    </row>
    <row r="97" spans="2:12" s="8" customFormat="1" ht="24.95" customHeight="1">
      <c r="B97" s="100"/>
      <c r="D97" s="101" t="s">
        <v>512</v>
      </c>
      <c r="E97" s="102"/>
      <c r="F97" s="102"/>
      <c r="G97" s="102"/>
      <c r="H97" s="102"/>
      <c r="I97" s="102"/>
      <c r="J97" s="103">
        <f>J122</f>
        <v>0</v>
      </c>
      <c r="L97" s="100"/>
    </row>
    <row r="98" spans="2:12" s="8" customFormat="1" ht="24.95" customHeight="1">
      <c r="B98" s="100"/>
      <c r="D98" s="101" t="s">
        <v>513</v>
      </c>
      <c r="E98" s="102"/>
      <c r="F98" s="102"/>
      <c r="G98" s="102"/>
      <c r="H98" s="102"/>
      <c r="I98" s="102"/>
      <c r="J98" s="103">
        <f>J131</f>
        <v>0</v>
      </c>
      <c r="L98" s="100"/>
    </row>
    <row r="99" spans="2:12" s="8" customFormat="1" ht="24.95" customHeight="1">
      <c r="B99" s="100"/>
      <c r="D99" s="101" t="s">
        <v>514</v>
      </c>
      <c r="E99" s="102"/>
      <c r="F99" s="102"/>
      <c r="G99" s="102"/>
      <c r="H99" s="102"/>
      <c r="I99" s="102"/>
      <c r="J99" s="103">
        <f>J135</f>
        <v>0</v>
      </c>
      <c r="L99" s="100"/>
    </row>
    <row r="100" spans="2:12" s="8" customFormat="1" ht="24.95" customHeight="1">
      <c r="B100" s="100"/>
      <c r="D100" s="101" t="s">
        <v>515</v>
      </c>
      <c r="E100" s="102"/>
      <c r="F100" s="102"/>
      <c r="G100" s="102"/>
      <c r="H100" s="102"/>
      <c r="I100" s="102"/>
      <c r="J100" s="103">
        <f>J155</f>
        <v>0</v>
      </c>
      <c r="L100" s="100"/>
    </row>
    <row r="101" spans="2:12" s="8" customFormat="1" ht="24.95" customHeight="1">
      <c r="B101" s="100"/>
      <c r="D101" s="101" t="s">
        <v>516</v>
      </c>
      <c r="E101" s="102"/>
      <c r="F101" s="102"/>
      <c r="G101" s="102"/>
      <c r="H101" s="102"/>
      <c r="I101" s="102"/>
      <c r="J101" s="103">
        <f>J181</f>
        <v>0</v>
      </c>
      <c r="L101" s="100"/>
    </row>
    <row r="102" spans="2:12" s="1" customFormat="1" ht="21.75" customHeight="1">
      <c r="B102" s="28"/>
      <c r="L102" s="28"/>
    </row>
    <row r="103" spans="2:12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28"/>
    </row>
    <row r="107" spans="2:12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28"/>
    </row>
    <row r="108" spans="2:12" s="1" customFormat="1" ht="24.95" customHeight="1">
      <c r="B108" s="28"/>
      <c r="C108" s="17" t="s">
        <v>123</v>
      </c>
      <c r="L108" s="28"/>
    </row>
    <row r="109" spans="2:12" s="1" customFormat="1" ht="6.95" customHeight="1">
      <c r="B109" s="28"/>
      <c r="L109" s="28"/>
    </row>
    <row r="110" spans="2:12" s="1" customFormat="1" ht="12" customHeight="1">
      <c r="B110" s="28"/>
      <c r="C110" s="23" t="s">
        <v>16</v>
      </c>
      <c r="L110" s="28"/>
    </row>
    <row r="111" spans="2:12" s="1" customFormat="1" ht="16.5" customHeight="1">
      <c r="B111" s="28"/>
      <c r="E111" s="200" t="str">
        <f>E7</f>
        <v>LSHK – stavební úpravy sociálního zařízení - budova č.247 na p.č.st.175</v>
      </c>
      <c r="F111" s="201"/>
      <c r="G111" s="201"/>
      <c r="H111" s="201"/>
      <c r="L111" s="28"/>
    </row>
    <row r="112" spans="2:12" s="1" customFormat="1" ht="12" customHeight="1">
      <c r="B112" s="28"/>
      <c r="C112" s="23" t="s">
        <v>101</v>
      </c>
      <c r="L112" s="28"/>
    </row>
    <row r="113" spans="2:65" s="1" customFormat="1" ht="16.5" customHeight="1">
      <c r="B113" s="28"/>
      <c r="E113" s="162" t="str">
        <f>E9</f>
        <v>ZTI - ZDRAVOTNĚ TECHNICKÉ INSTALACE</v>
      </c>
      <c r="F113" s="202"/>
      <c r="G113" s="202"/>
      <c r="H113" s="202"/>
      <c r="L113" s="28"/>
    </row>
    <row r="114" spans="2:65" s="1" customFormat="1" ht="6.95" customHeight="1">
      <c r="B114" s="28"/>
      <c r="L114" s="28"/>
    </row>
    <row r="115" spans="2:65" s="1" customFormat="1" ht="12" customHeight="1">
      <c r="B115" s="28"/>
      <c r="C115" s="23" t="s">
        <v>20</v>
      </c>
      <c r="F115" s="21" t="str">
        <f>F12</f>
        <v xml:space="preserve">budova č.247 na p.č.st.175, obec:  Hradec Králové </v>
      </c>
      <c r="I115" s="23" t="s">
        <v>22</v>
      </c>
      <c r="J115" s="48" t="str">
        <f>IF(J12="","",J12)</f>
        <v>10. 3. 2025</v>
      </c>
      <c r="L115" s="28"/>
    </row>
    <row r="116" spans="2:65" s="1" customFormat="1" ht="6.95" customHeight="1">
      <c r="B116" s="28"/>
      <c r="L116" s="28"/>
    </row>
    <row r="117" spans="2:65" s="1" customFormat="1" ht="40.15" customHeight="1">
      <c r="B117" s="28"/>
      <c r="C117" s="23" t="s">
        <v>24</v>
      </c>
      <c r="F117" s="21" t="str">
        <f>E15</f>
        <v xml:space="preserve">Letecké služby Hradec Králové a.s., Piletická 151 </v>
      </c>
      <c r="I117" s="23" t="s">
        <v>30</v>
      </c>
      <c r="J117" s="26" t="str">
        <f>E21</f>
        <v>PPI servi s.r.o., Škroupova 631/6 500 02 HK</v>
      </c>
      <c r="L117" s="28"/>
    </row>
    <row r="118" spans="2:65" s="1" customFormat="1" ht="15.2" customHeight="1">
      <c r="B118" s="28"/>
      <c r="C118" s="23" t="s">
        <v>28</v>
      </c>
      <c r="F118" s="21" t="str">
        <f>IF(E18="","",E18)</f>
        <v>Vyplň údaj</v>
      </c>
      <c r="I118" s="23" t="s">
        <v>33</v>
      </c>
      <c r="J118" s="26" t="str">
        <f>E24</f>
        <v xml:space="preserve"> </v>
      </c>
      <c r="L118" s="28"/>
    </row>
    <row r="119" spans="2:65" s="1" customFormat="1" ht="10.35" customHeight="1">
      <c r="B119" s="28"/>
      <c r="L119" s="28"/>
    </row>
    <row r="120" spans="2:65" s="10" customFormat="1" ht="29.25" customHeight="1">
      <c r="B120" s="108"/>
      <c r="C120" s="109" t="s">
        <v>124</v>
      </c>
      <c r="D120" s="110" t="s">
        <v>62</v>
      </c>
      <c r="E120" s="110" t="s">
        <v>58</v>
      </c>
      <c r="F120" s="110" t="s">
        <v>59</v>
      </c>
      <c r="G120" s="110" t="s">
        <v>125</v>
      </c>
      <c r="H120" s="110" t="s">
        <v>126</v>
      </c>
      <c r="I120" s="110" t="s">
        <v>127</v>
      </c>
      <c r="J120" s="110" t="s">
        <v>105</v>
      </c>
      <c r="K120" s="111" t="s">
        <v>128</v>
      </c>
      <c r="L120" s="108"/>
      <c r="M120" s="55" t="s">
        <v>1</v>
      </c>
      <c r="N120" s="56" t="s">
        <v>41</v>
      </c>
      <c r="O120" s="56" t="s">
        <v>129</v>
      </c>
      <c r="P120" s="56" t="s">
        <v>130</v>
      </c>
      <c r="Q120" s="56" t="s">
        <v>131</v>
      </c>
      <c r="R120" s="56" t="s">
        <v>132</v>
      </c>
      <c r="S120" s="56" t="s">
        <v>133</v>
      </c>
      <c r="T120" s="57" t="s">
        <v>134</v>
      </c>
    </row>
    <row r="121" spans="2:65" s="1" customFormat="1" ht="22.9" customHeight="1">
      <c r="B121" s="28"/>
      <c r="C121" s="60" t="s">
        <v>135</v>
      </c>
      <c r="J121" s="112">
        <f>BK121</f>
        <v>0</v>
      </c>
      <c r="L121" s="28"/>
      <c r="M121" s="58"/>
      <c r="N121" s="49"/>
      <c r="O121" s="49"/>
      <c r="P121" s="113">
        <f>P122+P131+P135+P155+P181</f>
        <v>0</v>
      </c>
      <c r="Q121" s="49"/>
      <c r="R121" s="113">
        <f>R122+R131+R135+R155+R181</f>
        <v>0</v>
      </c>
      <c r="S121" s="49"/>
      <c r="T121" s="114">
        <f>T122+T131+T135+T155+T181</f>
        <v>0</v>
      </c>
      <c r="AT121" s="13" t="s">
        <v>76</v>
      </c>
      <c r="AU121" s="13" t="s">
        <v>107</v>
      </c>
      <c r="BK121" s="115">
        <f>BK122+BK131+BK135+BK155+BK181</f>
        <v>0</v>
      </c>
    </row>
    <row r="122" spans="2:65" s="11" customFormat="1" ht="25.9" customHeight="1">
      <c r="B122" s="116"/>
      <c r="D122" s="117" t="s">
        <v>76</v>
      </c>
      <c r="E122" s="118" t="s">
        <v>85</v>
      </c>
      <c r="F122" s="118" t="s">
        <v>517</v>
      </c>
      <c r="I122" s="119"/>
      <c r="J122" s="120">
        <f>BK122</f>
        <v>0</v>
      </c>
      <c r="L122" s="116"/>
      <c r="M122" s="121"/>
      <c r="P122" s="122">
        <f>SUM(P123:P130)</f>
        <v>0</v>
      </c>
      <c r="R122" s="122">
        <f>SUM(R123:R130)</f>
        <v>0</v>
      </c>
      <c r="T122" s="123">
        <f>SUM(T123:T130)</f>
        <v>0</v>
      </c>
      <c r="AR122" s="117" t="s">
        <v>85</v>
      </c>
      <c r="AT122" s="124" t="s">
        <v>76</v>
      </c>
      <c r="AU122" s="124" t="s">
        <v>77</v>
      </c>
      <c r="AY122" s="117" t="s">
        <v>138</v>
      </c>
      <c r="BK122" s="125">
        <f>SUM(BK123:BK130)</f>
        <v>0</v>
      </c>
    </row>
    <row r="123" spans="2:65" s="1" customFormat="1" ht="16.5" customHeight="1">
      <c r="B123" s="28"/>
      <c r="C123" s="128" t="s">
        <v>85</v>
      </c>
      <c r="D123" s="128" t="s">
        <v>141</v>
      </c>
      <c r="E123" s="129" t="s">
        <v>518</v>
      </c>
      <c r="F123" s="130" t="s">
        <v>519</v>
      </c>
      <c r="G123" s="131" t="s">
        <v>191</v>
      </c>
      <c r="H123" s="132">
        <v>20</v>
      </c>
      <c r="I123" s="133"/>
      <c r="J123" s="134">
        <f t="shared" ref="J123:J130" si="0">ROUND(I123*H123,2)</f>
        <v>0</v>
      </c>
      <c r="K123" s="130" t="s">
        <v>1</v>
      </c>
      <c r="L123" s="28"/>
      <c r="M123" s="135" t="s">
        <v>1</v>
      </c>
      <c r="N123" s="136" t="s">
        <v>42</v>
      </c>
      <c r="P123" s="137">
        <f t="shared" ref="P123:P130" si="1">O123*H123</f>
        <v>0</v>
      </c>
      <c r="Q123" s="137">
        <v>0</v>
      </c>
      <c r="R123" s="137">
        <f t="shared" ref="R123:R130" si="2">Q123*H123</f>
        <v>0</v>
      </c>
      <c r="S123" s="137">
        <v>0</v>
      </c>
      <c r="T123" s="138">
        <f t="shared" ref="T123:T130" si="3">S123*H123</f>
        <v>0</v>
      </c>
      <c r="AR123" s="139" t="s">
        <v>146</v>
      </c>
      <c r="AT123" s="139" t="s">
        <v>141</v>
      </c>
      <c r="AU123" s="139" t="s">
        <v>85</v>
      </c>
      <c r="AY123" s="13" t="s">
        <v>138</v>
      </c>
      <c r="BE123" s="140">
        <f t="shared" ref="BE123:BE130" si="4">IF(N123="základní",J123,0)</f>
        <v>0</v>
      </c>
      <c r="BF123" s="140">
        <f t="shared" ref="BF123:BF130" si="5">IF(N123="snížená",J123,0)</f>
        <v>0</v>
      </c>
      <c r="BG123" s="140">
        <f t="shared" ref="BG123:BG130" si="6">IF(N123="zákl. přenesená",J123,0)</f>
        <v>0</v>
      </c>
      <c r="BH123" s="140">
        <f t="shared" ref="BH123:BH130" si="7">IF(N123="sníž. přenesená",J123,0)</f>
        <v>0</v>
      </c>
      <c r="BI123" s="140">
        <f t="shared" ref="BI123:BI130" si="8">IF(N123="nulová",J123,0)</f>
        <v>0</v>
      </c>
      <c r="BJ123" s="13" t="s">
        <v>85</v>
      </c>
      <c r="BK123" s="140">
        <f t="shared" ref="BK123:BK130" si="9">ROUND(I123*H123,2)</f>
        <v>0</v>
      </c>
      <c r="BL123" s="13" t="s">
        <v>146</v>
      </c>
      <c r="BM123" s="139" t="s">
        <v>87</v>
      </c>
    </row>
    <row r="124" spans="2:65" s="1" customFormat="1" ht="16.5" customHeight="1">
      <c r="B124" s="28"/>
      <c r="C124" s="128" t="s">
        <v>87</v>
      </c>
      <c r="D124" s="128" t="s">
        <v>141</v>
      </c>
      <c r="E124" s="129" t="s">
        <v>520</v>
      </c>
      <c r="F124" s="130" t="s">
        <v>521</v>
      </c>
      <c r="G124" s="131" t="s">
        <v>191</v>
      </c>
      <c r="H124" s="132">
        <v>20</v>
      </c>
      <c r="I124" s="133"/>
      <c r="J124" s="134">
        <f t="shared" si="0"/>
        <v>0</v>
      </c>
      <c r="K124" s="130" t="s">
        <v>1</v>
      </c>
      <c r="L124" s="28"/>
      <c r="M124" s="135" t="s">
        <v>1</v>
      </c>
      <c r="N124" s="136" t="s">
        <v>42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146</v>
      </c>
      <c r="AT124" s="139" t="s">
        <v>141</v>
      </c>
      <c r="AU124" s="139" t="s">
        <v>85</v>
      </c>
      <c r="AY124" s="13" t="s">
        <v>138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85</v>
      </c>
      <c r="BK124" s="140">
        <f t="shared" si="9"/>
        <v>0</v>
      </c>
      <c r="BL124" s="13" t="s">
        <v>146</v>
      </c>
      <c r="BM124" s="139" t="s">
        <v>146</v>
      </c>
    </row>
    <row r="125" spans="2:65" s="1" customFormat="1" ht="16.5" customHeight="1">
      <c r="B125" s="28"/>
      <c r="C125" s="128" t="s">
        <v>139</v>
      </c>
      <c r="D125" s="128" t="s">
        <v>141</v>
      </c>
      <c r="E125" s="129" t="s">
        <v>522</v>
      </c>
      <c r="F125" s="130" t="s">
        <v>523</v>
      </c>
      <c r="G125" s="131" t="s">
        <v>191</v>
      </c>
      <c r="H125" s="132">
        <v>2</v>
      </c>
      <c r="I125" s="133"/>
      <c r="J125" s="134">
        <f t="shared" si="0"/>
        <v>0</v>
      </c>
      <c r="K125" s="130" t="s">
        <v>1</v>
      </c>
      <c r="L125" s="28"/>
      <c r="M125" s="135" t="s">
        <v>1</v>
      </c>
      <c r="N125" s="136" t="s">
        <v>42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146</v>
      </c>
      <c r="AT125" s="139" t="s">
        <v>141</v>
      </c>
      <c r="AU125" s="139" t="s">
        <v>85</v>
      </c>
      <c r="AY125" s="13" t="s">
        <v>138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85</v>
      </c>
      <c r="BK125" s="140">
        <f t="shared" si="9"/>
        <v>0</v>
      </c>
      <c r="BL125" s="13" t="s">
        <v>146</v>
      </c>
      <c r="BM125" s="139" t="s">
        <v>152</v>
      </c>
    </row>
    <row r="126" spans="2:65" s="1" customFormat="1" ht="16.5" customHeight="1">
      <c r="B126" s="28"/>
      <c r="C126" s="128" t="s">
        <v>146</v>
      </c>
      <c r="D126" s="128" t="s">
        <v>141</v>
      </c>
      <c r="E126" s="129" t="s">
        <v>524</v>
      </c>
      <c r="F126" s="130" t="s">
        <v>525</v>
      </c>
      <c r="G126" s="131" t="s">
        <v>191</v>
      </c>
      <c r="H126" s="132">
        <v>43</v>
      </c>
      <c r="I126" s="133"/>
      <c r="J126" s="134">
        <f t="shared" si="0"/>
        <v>0</v>
      </c>
      <c r="K126" s="130" t="s">
        <v>1</v>
      </c>
      <c r="L126" s="28"/>
      <c r="M126" s="135" t="s">
        <v>1</v>
      </c>
      <c r="N126" s="136" t="s">
        <v>42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146</v>
      </c>
      <c r="AT126" s="139" t="s">
        <v>141</v>
      </c>
      <c r="AU126" s="139" t="s">
        <v>85</v>
      </c>
      <c r="AY126" s="13" t="s">
        <v>138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85</v>
      </c>
      <c r="BK126" s="140">
        <f t="shared" si="9"/>
        <v>0</v>
      </c>
      <c r="BL126" s="13" t="s">
        <v>146</v>
      </c>
      <c r="BM126" s="139" t="s">
        <v>173</v>
      </c>
    </row>
    <row r="127" spans="2:65" s="1" customFormat="1" ht="16.5" customHeight="1">
      <c r="B127" s="28"/>
      <c r="C127" s="128" t="s">
        <v>160</v>
      </c>
      <c r="D127" s="128" t="s">
        <v>141</v>
      </c>
      <c r="E127" s="129" t="s">
        <v>526</v>
      </c>
      <c r="F127" s="130" t="s">
        <v>527</v>
      </c>
      <c r="G127" s="131" t="s">
        <v>191</v>
      </c>
      <c r="H127" s="132">
        <v>1</v>
      </c>
      <c r="I127" s="133"/>
      <c r="J127" s="134">
        <f t="shared" si="0"/>
        <v>0</v>
      </c>
      <c r="K127" s="130" t="s">
        <v>1</v>
      </c>
      <c r="L127" s="28"/>
      <c r="M127" s="135" t="s">
        <v>1</v>
      </c>
      <c r="N127" s="136" t="s">
        <v>42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146</v>
      </c>
      <c r="AT127" s="139" t="s">
        <v>141</v>
      </c>
      <c r="AU127" s="139" t="s">
        <v>85</v>
      </c>
      <c r="AY127" s="13" t="s">
        <v>138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85</v>
      </c>
      <c r="BK127" s="140">
        <f t="shared" si="9"/>
        <v>0</v>
      </c>
      <c r="BL127" s="13" t="s">
        <v>146</v>
      </c>
      <c r="BM127" s="139" t="s">
        <v>183</v>
      </c>
    </row>
    <row r="128" spans="2:65" s="1" customFormat="1" ht="16.5" customHeight="1">
      <c r="B128" s="28"/>
      <c r="C128" s="128" t="s">
        <v>152</v>
      </c>
      <c r="D128" s="128" t="s">
        <v>141</v>
      </c>
      <c r="E128" s="129" t="s">
        <v>528</v>
      </c>
      <c r="F128" s="130" t="s">
        <v>529</v>
      </c>
      <c r="G128" s="131" t="s">
        <v>191</v>
      </c>
      <c r="H128" s="132">
        <v>2</v>
      </c>
      <c r="I128" s="133"/>
      <c r="J128" s="134">
        <f t="shared" si="0"/>
        <v>0</v>
      </c>
      <c r="K128" s="130" t="s">
        <v>1</v>
      </c>
      <c r="L128" s="28"/>
      <c r="M128" s="135" t="s">
        <v>1</v>
      </c>
      <c r="N128" s="136" t="s">
        <v>42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146</v>
      </c>
      <c r="AT128" s="139" t="s">
        <v>141</v>
      </c>
      <c r="AU128" s="139" t="s">
        <v>85</v>
      </c>
      <c r="AY128" s="13" t="s">
        <v>138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85</v>
      </c>
      <c r="BK128" s="140">
        <f t="shared" si="9"/>
        <v>0</v>
      </c>
      <c r="BL128" s="13" t="s">
        <v>146</v>
      </c>
      <c r="BM128" s="139" t="s">
        <v>8</v>
      </c>
    </row>
    <row r="129" spans="2:65" s="1" customFormat="1" ht="16.5" customHeight="1">
      <c r="B129" s="28"/>
      <c r="C129" s="128" t="s">
        <v>167</v>
      </c>
      <c r="D129" s="128" t="s">
        <v>141</v>
      </c>
      <c r="E129" s="129" t="s">
        <v>530</v>
      </c>
      <c r="F129" s="130" t="s">
        <v>531</v>
      </c>
      <c r="G129" s="131" t="s">
        <v>216</v>
      </c>
      <c r="H129" s="132">
        <v>6</v>
      </c>
      <c r="I129" s="133"/>
      <c r="J129" s="134">
        <f t="shared" si="0"/>
        <v>0</v>
      </c>
      <c r="K129" s="130" t="s">
        <v>1</v>
      </c>
      <c r="L129" s="28"/>
      <c r="M129" s="135" t="s">
        <v>1</v>
      </c>
      <c r="N129" s="136" t="s">
        <v>42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146</v>
      </c>
      <c r="AT129" s="139" t="s">
        <v>141</v>
      </c>
      <c r="AU129" s="139" t="s">
        <v>85</v>
      </c>
      <c r="AY129" s="13" t="s">
        <v>138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85</v>
      </c>
      <c r="BK129" s="140">
        <f t="shared" si="9"/>
        <v>0</v>
      </c>
      <c r="BL129" s="13" t="s">
        <v>146</v>
      </c>
      <c r="BM129" s="139" t="s">
        <v>201</v>
      </c>
    </row>
    <row r="130" spans="2:65" s="1" customFormat="1" ht="16.5" customHeight="1">
      <c r="B130" s="28"/>
      <c r="C130" s="128" t="s">
        <v>173</v>
      </c>
      <c r="D130" s="128" t="s">
        <v>141</v>
      </c>
      <c r="E130" s="129" t="s">
        <v>532</v>
      </c>
      <c r="F130" s="130" t="s">
        <v>533</v>
      </c>
      <c r="G130" s="131" t="s">
        <v>191</v>
      </c>
      <c r="H130" s="132">
        <v>3</v>
      </c>
      <c r="I130" s="133"/>
      <c r="J130" s="134">
        <f t="shared" si="0"/>
        <v>0</v>
      </c>
      <c r="K130" s="130" t="s">
        <v>1</v>
      </c>
      <c r="L130" s="28"/>
      <c r="M130" s="135" t="s">
        <v>1</v>
      </c>
      <c r="N130" s="136" t="s">
        <v>42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146</v>
      </c>
      <c r="AT130" s="139" t="s">
        <v>141</v>
      </c>
      <c r="AU130" s="139" t="s">
        <v>85</v>
      </c>
      <c r="AY130" s="13" t="s">
        <v>138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85</v>
      </c>
      <c r="BK130" s="140">
        <f t="shared" si="9"/>
        <v>0</v>
      </c>
      <c r="BL130" s="13" t="s">
        <v>146</v>
      </c>
      <c r="BM130" s="139" t="s">
        <v>209</v>
      </c>
    </row>
    <row r="131" spans="2:65" s="11" customFormat="1" ht="25.9" customHeight="1">
      <c r="B131" s="116"/>
      <c r="D131" s="117" t="s">
        <v>76</v>
      </c>
      <c r="E131" s="118" t="s">
        <v>87</v>
      </c>
      <c r="F131" s="118" t="s">
        <v>534</v>
      </c>
      <c r="I131" s="119"/>
      <c r="J131" s="120">
        <f>BK131</f>
        <v>0</v>
      </c>
      <c r="L131" s="116"/>
      <c r="M131" s="121"/>
      <c r="P131" s="122">
        <f>SUM(P132:P134)</f>
        <v>0</v>
      </c>
      <c r="R131" s="122">
        <f>SUM(R132:R134)</f>
        <v>0</v>
      </c>
      <c r="T131" s="123">
        <f>SUM(T132:T134)</f>
        <v>0</v>
      </c>
      <c r="AR131" s="117" t="s">
        <v>85</v>
      </c>
      <c r="AT131" s="124" t="s">
        <v>76</v>
      </c>
      <c r="AU131" s="124" t="s">
        <v>77</v>
      </c>
      <c r="AY131" s="117" t="s">
        <v>138</v>
      </c>
      <c r="BK131" s="125">
        <f>SUM(BK132:BK134)</f>
        <v>0</v>
      </c>
    </row>
    <row r="132" spans="2:65" s="1" customFormat="1" ht="16.5" customHeight="1">
      <c r="B132" s="28"/>
      <c r="C132" s="128" t="s">
        <v>178</v>
      </c>
      <c r="D132" s="128" t="s">
        <v>141</v>
      </c>
      <c r="E132" s="129" t="s">
        <v>535</v>
      </c>
      <c r="F132" s="130" t="s">
        <v>536</v>
      </c>
      <c r="G132" s="131" t="s">
        <v>150</v>
      </c>
      <c r="H132" s="132">
        <v>8</v>
      </c>
      <c r="I132" s="133"/>
      <c r="J132" s="134">
        <f>ROUND(I132*H132,2)</f>
        <v>0</v>
      </c>
      <c r="K132" s="130" t="s">
        <v>1</v>
      </c>
      <c r="L132" s="28"/>
      <c r="M132" s="135" t="s">
        <v>1</v>
      </c>
      <c r="N132" s="136" t="s">
        <v>42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AR132" s="139" t="s">
        <v>146</v>
      </c>
      <c r="AT132" s="139" t="s">
        <v>141</v>
      </c>
      <c r="AU132" s="139" t="s">
        <v>85</v>
      </c>
      <c r="AY132" s="13" t="s">
        <v>138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3" t="s">
        <v>85</v>
      </c>
      <c r="BK132" s="140">
        <f>ROUND(I132*H132,2)</f>
        <v>0</v>
      </c>
      <c r="BL132" s="13" t="s">
        <v>146</v>
      </c>
      <c r="BM132" s="139" t="s">
        <v>218</v>
      </c>
    </row>
    <row r="133" spans="2:65" s="1" customFormat="1" ht="16.5" customHeight="1">
      <c r="B133" s="28"/>
      <c r="C133" s="128" t="s">
        <v>183</v>
      </c>
      <c r="D133" s="128" t="s">
        <v>141</v>
      </c>
      <c r="E133" s="129" t="s">
        <v>537</v>
      </c>
      <c r="F133" s="130" t="s">
        <v>538</v>
      </c>
      <c r="G133" s="131" t="s">
        <v>539</v>
      </c>
      <c r="H133" s="132">
        <v>1</v>
      </c>
      <c r="I133" s="133"/>
      <c r="J133" s="134">
        <f>ROUND(I133*H133,2)</f>
        <v>0</v>
      </c>
      <c r="K133" s="130" t="s">
        <v>1</v>
      </c>
      <c r="L133" s="28"/>
      <c r="M133" s="135" t="s">
        <v>1</v>
      </c>
      <c r="N133" s="136" t="s">
        <v>42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AR133" s="139" t="s">
        <v>146</v>
      </c>
      <c r="AT133" s="139" t="s">
        <v>141</v>
      </c>
      <c r="AU133" s="139" t="s">
        <v>85</v>
      </c>
      <c r="AY133" s="13" t="s">
        <v>138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3" t="s">
        <v>85</v>
      </c>
      <c r="BK133" s="140">
        <f>ROUND(I133*H133,2)</f>
        <v>0</v>
      </c>
      <c r="BL133" s="13" t="s">
        <v>146</v>
      </c>
      <c r="BM133" s="139" t="s">
        <v>228</v>
      </c>
    </row>
    <row r="134" spans="2:65" s="1" customFormat="1" ht="21.75" customHeight="1">
      <c r="B134" s="28"/>
      <c r="C134" s="128" t="s">
        <v>188</v>
      </c>
      <c r="D134" s="128" t="s">
        <v>141</v>
      </c>
      <c r="E134" s="129" t="s">
        <v>540</v>
      </c>
      <c r="F134" s="130" t="s">
        <v>541</v>
      </c>
      <c r="G134" s="131" t="s">
        <v>191</v>
      </c>
      <c r="H134" s="132">
        <v>2</v>
      </c>
      <c r="I134" s="133"/>
      <c r="J134" s="134">
        <f>ROUND(I134*H134,2)</f>
        <v>0</v>
      </c>
      <c r="K134" s="130" t="s">
        <v>1</v>
      </c>
      <c r="L134" s="28"/>
      <c r="M134" s="135" t="s">
        <v>1</v>
      </c>
      <c r="N134" s="136" t="s">
        <v>42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AR134" s="139" t="s">
        <v>146</v>
      </c>
      <c r="AT134" s="139" t="s">
        <v>141</v>
      </c>
      <c r="AU134" s="139" t="s">
        <v>85</v>
      </c>
      <c r="AY134" s="13" t="s">
        <v>138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3" t="s">
        <v>85</v>
      </c>
      <c r="BK134" s="140">
        <f>ROUND(I134*H134,2)</f>
        <v>0</v>
      </c>
      <c r="BL134" s="13" t="s">
        <v>146</v>
      </c>
      <c r="BM134" s="139" t="s">
        <v>236</v>
      </c>
    </row>
    <row r="135" spans="2:65" s="11" customFormat="1" ht="25.9" customHeight="1">
      <c r="B135" s="116"/>
      <c r="D135" s="117" t="s">
        <v>76</v>
      </c>
      <c r="E135" s="118" t="s">
        <v>139</v>
      </c>
      <c r="F135" s="118" t="s">
        <v>542</v>
      </c>
      <c r="I135" s="119"/>
      <c r="J135" s="120">
        <f>BK135</f>
        <v>0</v>
      </c>
      <c r="L135" s="116"/>
      <c r="M135" s="121"/>
      <c r="P135" s="122">
        <f>SUM(P136:P154)</f>
        <v>0</v>
      </c>
      <c r="R135" s="122">
        <f>SUM(R136:R154)</f>
        <v>0</v>
      </c>
      <c r="T135" s="123">
        <f>SUM(T136:T154)</f>
        <v>0</v>
      </c>
      <c r="AR135" s="117" t="s">
        <v>85</v>
      </c>
      <c r="AT135" s="124" t="s">
        <v>76</v>
      </c>
      <c r="AU135" s="124" t="s">
        <v>77</v>
      </c>
      <c r="AY135" s="117" t="s">
        <v>138</v>
      </c>
      <c r="BK135" s="125">
        <f>SUM(BK136:BK154)</f>
        <v>0</v>
      </c>
    </row>
    <row r="136" spans="2:65" s="1" customFormat="1" ht="16.5" customHeight="1">
      <c r="B136" s="28"/>
      <c r="C136" s="128" t="s">
        <v>8</v>
      </c>
      <c r="D136" s="128" t="s">
        <v>141</v>
      </c>
      <c r="E136" s="129" t="s">
        <v>543</v>
      </c>
      <c r="F136" s="130" t="s">
        <v>544</v>
      </c>
      <c r="G136" s="131" t="s">
        <v>260</v>
      </c>
      <c r="H136" s="132">
        <v>3</v>
      </c>
      <c r="I136" s="133"/>
      <c r="J136" s="134">
        <f t="shared" ref="J136:J154" si="10">ROUND(I136*H136,2)</f>
        <v>0</v>
      </c>
      <c r="K136" s="130" t="s">
        <v>1</v>
      </c>
      <c r="L136" s="28"/>
      <c r="M136" s="135" t="s">
        <v>1</v>
      </c>
      <c r="N136" s="136" t="s">
        <v>42</v>
      </c>
      <c r="P136" s="137">
        <f t="shared" ref="P136:P154" si="11">O136*H136</f>
        <v>0</v>
      </c>
      <c r="Q136" s="137">
        <v>0</v>
      </c>
      <c r="R136" s="137">
        <f t="shared" ref="R136:R154" si="12">Q136*H136</f>
        <v>0</v>
      </c>
      <c r="S136" s="137">
        <v>0</v>
      </c>
      <c r="T136" s="138">
        <f t="shared" ref="T136:T154" si="13">S136*H136</f>
        <v>0</v>
      </c>
      <c r="AR136" s="139" t="s">
        <v>146</v>
      </c>
      <c r="AT136" s="139" t="s">
        <v>141</v>
      </c>
      <c r="AU136" s="139" t="s">
        <v>85</v>
      </c>
      <c r="AY136" s="13" t="s">
        <v>138</v>
      </c>
      <c r="BE136" s="140">
        <f t="shared" ref="BE136:BE154" si="14">IF(N136="základní",J136,0)</f>
        <v>0</v>
      </c>
      <c r="BF136" s="140">
        <f t="shared" ref="BF136:BF154" si="15">IF(N136="snížená",J136,0)</f>
        <v>0</v>
      </c>
      <c r="BG136" s="140">
        <f t="shared" ref="BG136:BG154" si="16">IF(N136="zákl. přenesená",J136,0)</f>
        <v>0</v>
      </c>
      <c r="BH136" s="140">
        <f t="shared" ref="BH136:BH154" si="17">IF(N136="sníž. přenesená",J136,0)</f>
        <v>0</v>
      </c>
      <c r="BI136" s="140">
        <f t="shared" ref="BI136:BI154" si="18">IF(N136="nulová",J136,0)</f>
        <v>0</v>
      </c>
      <c r="BJ136" s="13" t="s">
        <v>85</v>
      </c>
      <c r="BK136" s="140">
        <f t="shared" ref="BK136:BK154" si="19">ROUND(I136*H136,2)</f>
        <v>0</v>
      </c>
      <c r="BL136" s="13" t="s">
        <v>146</v>
      </c>
      <c r="BM136" s="139" t="s">
        <v>245</v>
      </c>
    </row>
    <row r="137" spans="2:65" s="1" customFormat="1" ht="16.5" customHeight="1">
      <c r="B137" s="28"/>
      <c r="C137" s="128" t="s">
        <v>197</v>
      </c>
      <c r="D137" s="128" t="s">
        <v>141</v>
      </c>
      <c r="E137" s="129" t="s">
        <v>545</v>
      </c>
      <c r="F137" s="130" t="s">
        <v>546</v>
      </c>
      <c r="G137" s="131" t="s">
        <v>260</v>
      </c>
      <c r="H137" s="132">
        <v>7</v>
      </c>
      <c r="I137" s="133"/>
      <c r="J137" s="134">
        <f t="shared" si="10"/>
        <v>0</v>
      </c>
      <c r="K137" s="130" t="s">
        <v>1</v>
      </c>
      <c r="L137" s="28"/>
      <c r="M137" s="135" t="s">
        <v>1</v>
      </c>
      <c r="N137" s="136" t="s">
        <v>42</v>
      </c>
      <c r="P137" s="137">
        <f t="shared" si="11"/>
        <v>0</v>
      </c>
      <c r="Q137" s="137">
        <v>0</v>
      </c>
      <c r="R137" s="137">
        <f t="shared" si="12"/>
        <v>0</v>
      </c>
      <c r="S137" s="137">
        <v>0</v>
      </c>
      <c r="T137" s="138">
        <f t="shared" si="13"/>
        <v>0</v>
      </c>
      <c r="AR137" s="139" t="s">
        <v>146</v>
      </c>
      <c r="AT137" s="139" t="s">
        <v>141</v>
      </c>
      <c r="AU137" s="139" t="s">
        <v>85</v>
      </c>
      <c r="AY137" s="13" t="s">
        <v>138</v>
      </c>
      <c r="BE137" s="140">
        <f t="shared" si="14"/>
        <v>0</v>
      </c>
      <c r="BF137" s="140">
        <f t="shared" si="15"/>
        <v>0</v>
      </c>
      <c r="BG137" s="140">
        <f t="shared" si="16"/>
        <v>0</v>
      </c>
      <c r="BH137" s="140">
        <f t="shared" si="17"/>
        <v>0</v>
      </c>
      <c r="BI137" s="140">
        <f t="shared" si="18"/>
        <v>0</v>
      </c>
      <c r="BJ137" s="13" t="s">
        <v>85</v>
      </c>
      <c r="BK137" s="140">
        <f t="shared" si="19"/>
        <v>0</v>
      </c>
      <c r="BL137" s="13" t="s">
        <v>146</v>
      </c>
      <c r="BM137" s="139" t="s">
        <v>253</v>
      </c>
    </row>
    <row r="138" spans="2:65" s="1" customFormat="1" ht="16.5" customHeight="1">
      <c r="B138" s="28"/>
      <c r="C138" s="128" t="s">
        <v>201</v>
      </c>
      <c r="D138" s="128" t="s">
        <v>141</v>
      </c>
      <c r="E138" s="129" t="s">
        <v>547</v>
      </c>
      <c r="F138" s="130" t="s">
        <v>548</v>
      </c>
      <c r="G138" s="131" t="s">
        <v>260</v>
      </c>
      <c r="H138" s="132">
        <v>35</v>
      </c>
      <c r="I138" s="133"/>
      <c r="J138" s="134">
        <f t="shared" si="10"/>
        <v>0</v>
      </c>
      <c r="K138" s="130" t="s">
        <v>1</v>
      </c>
      <c r="L138" s="28"/>
      <c r="M138" s="135" t="s">
        <v>1</v>
      </c>
      <c r="N138" s="136" t="s">
        <v>42</v>
      </c>
      <c r="P138" s="137">
        <f t="shared" si="11"/>
        <v>0</v>
      </c>
      <c r="Q138" s="137">
        <v>0</v>
      </c>
      <c r="R138" s="137">
        <f t="shared" si="12"/>
        <v>0</v>
      </c>
      <c r="S138" s="137">
        <v>0</v>
      </c>
      <c r="T138" s="138">
        <f t="shared" si="13"/>
        <v>0</v>
      </c>
      <c r="AR138" s="139" t="s">
        <v>146</v>
      </c>
      <c r="AT138" s="139" t="s">
        <v>141</v>
      </c>
      <c r="AU138" s="139" t="s">
        <v>85</v>
      </c>
      <c r="AY138" s="13" t="s">
        <v>138</v>
      </c>
      <c r="BE138" s="140">
        <f t="shared" si="14"/>
        <v>0</v>
      </c>
      <c r="BF138" s="140">
        <f t="shared" si="15"/>
        <v>0</v>
      </c>
      <c r="BG138" s="140">
        <f t="shared" si="16"/>
        <v>0</v>
      </c>
      <c r="BH138" s="140">
        <f t="shared" si="17"/>
        <v>0</v>
      </c>
      <c r="BI138" s="140">
        <f t="shared" si="18"/>
        <v>0</v>
      </c>
      <c r="BJ138" s="13" t="s">
        <v>85</v>
      </c>
      <c r="BK138" s="140">
        <f t="shared" si="19"/>
        <v>0</v>
      </c>
      <c r="BL138" s="13" t="s">
        <v>146</v>
      </c>
      <c r="BM138" s="139" t="s">
        <v>262</v>
      </c>
    </row>
    <row r="139" spans="2:65" s="1" customFormat="1" ht="16.5" customHeight="1">
      <c r="B139" s="28"/>
      <c r="C139" s="128" t="s">
        <v>205</v>
      </c>
      <c r="D139" s="128" t="s">
        <v>141</v>
      </c>
      <c r="E139" s="129" t="s">
        <v>549</v>
      </c>
      <c r="F139" s="130" t="s">
        <v>550</v>
      </c>
      <c r="G139" s="131" t="s">
        <v>260</v>
      </c>
      <c r="H139" s="132">
        <v>5</v>
      </c>
      <c r="I139" s="133"/>
      <c r="J139" s="134">
        <f t="shared" si="10"/>
        <v>0</v>
      </c>
      <c r="K139" s="130" t="s">
        <v>1</v>
      </c>
      <c r="L139" s="28"/>
      <c r="M139" s="135" t="s">
        <v>1</v>
      </c>
      <c r="N139" s="136" t="s">
        <v>42</v>
      </c>
      <c r="P139" s="137">
        <f t="shared" si="11"/>
        <v>0</v>
      </c>
      <c r="Q139" s="137">
        <v>0</v>
      </c>
      <c r="R139" s="137">
        <f t="shared" si="12"/>
        <v>0</v>
      </c>
      <c r="S139" s="137">
        <v>0</v>
      </c>
      <c r="T139" s="138">
        <f t="shared" si="13"/>
        <v>0</v>
      </c>
      <c r="AR139" s="139" t="s">
        <v>146</v>
      </c>
      <c r="AT139" s="139" t="s">
        <v>141</v>
      </c>
      <c r="AU139" s="139" t="s">
        <v>85</v>
      </c>
      <c r="AY139" s="13" t="s">
        <v>138</v>
      </c>
      <c r="BE139" s="140">
        <f t="shared" si="14"/>
        <v>0</v>
      </c>
      <c r="BF139" s="140">
        <f t="shared" si="15"/>
        <v>0</v>
      </c>
      <c r="BG139" s="140">
        <f t="shared" si="16"/>
        <v>0</v>
      </c>
      <c r="BH139" s="140">
        <f t="shared" si="17"/>
        <v>0</v>
      </c>
      <c r="BI139" s="140">
        <f t="shared" si="18"/>
        <v>0</v>
      </c>
      <c r="BJ139" s="13" t="s">
        <v>85</v>
      </c>
      <c r="BK139" s="140">
        <f t="shared" si="19"/>
        <v>0</v>
      </c>
      <c r="BL139" s="13" t="s">
        <v>146</v>
      </c>
      <c r="BM139" s="139" t="s">
        <v>271</v>
      </c>
    </row>
    <row r="140" spans="2:65" s="1" customFormat="1" ht="16.5" customHeight="1">
      <c r="B140" s="28"/>
      <c r="C140" s="128" t="s">
        <v>209</v>
      </c>
      <c r="D140" s="128" t="s">
        <v>141</v>
      </c>
      <c r="E140" s="129" t="s">
        <v>551</v>
      </c>
      <c r="F140" s="130" t="s">
        <v>552</v>
      </c>
      <c r="G140" s="131" t="s">
        <v>260</v>
      </c>
      <c r="H140" s="132">
        <v>10</v>
      </c>
      <c r="I140" s="133"/>
      <c r="J140" s="134">
        <f t="shared" si="10"/>
        <v>0</v>
      </c>
      <c r="K140" s="130" t="s">
        <v>1</v>
      </c>
      <c r="L140" s="28"/>
      <c r="M140" s="135" t="s">
        <v>1</v>
      </c>
      <c r="N140" s="136" t="s">
        <v>42</v>
      </c>
      <c r="P140" s="137">
        <f t="shared" si="11"/>
        <v>0</v>
      </c>
      <c r="Q140" s="137">
        <v>0</v>
      </c>
      <c r="R140" s="137">
        <f t="shared" si="12"/>
        <v>0</v>
      </c>
      <c r="S140" s="137">
        <v>0</v>
      </c>
      <c r="T140" s="138">
        <f t="shared" si="13"/>
        <v>0</v>
      </c>
      <c r="AR140" s="139" t="s">
        <v>146</v>
      </c>
      <c r="AT140" s="139" t="s">
        <v>141</v>
      </c>
      <c r="AU140" s="139" t="s">
        <v>85</v>
      </c>
      <c r="AY140" s="13" t="s">
        <v>138</v>
      </c>
      <c r="BE140" s="140">
        <f t="shared" si="14"/>
        <v>0</v>
      </c>
      <c r="BF140" s="140">
        <f t="shared" si="15"/>
        <v>0</v>
      </c>
      <c r="BG140" s="140">
        <f t="shared" si="16"/>
        <v>0</v>
      </c>
      <c r="BH140" s="140">
        <f t="shared" si="17"/>
        <v>0</v>
      </c>
      <c r="BI140" s="140">
        <f t="shared" si="18"/>
        <v>0</v>
      </c>
      <c r="BJ140" s="13" t="s">
        <v>85</v>
      </c>
      <c r="BK140" s="140">
        <f t="shared" si="19"/>
        <v>0</v>
      </c>
      <c r="BL140" s="13" t="s">
        <v>146</v>
      </c>
      <c r="BM140" s="139" t="s">
        <v>279</v>
      </c>
    </row>
    <row r="141" spans="2:65" s="1" customFormat="1" ht="16.5" customHeight="1">
      <c r="B141" s="28"/>
      <c r="C141" s="128" t="s">
        <v>213</v>
      </c>
      <c r="D141" s="128" t="s">
        <v>141</v>
      </c>
      <c r="E141" s="129" t="s">
        <v>553</v>
      </c>
      <c r="F141" s="130" t="s">
        <v>554</v>
      </c>
      <c r="G141" s="131" t="s">
        <v>260</v>
      </c>
      <c r="H141" s="132">
        <v>5</v>
      </c>
      <c r="I141" s="133"/>
      <c r="J141" s="134">
        <f t="shared" si="10"/>
        <v>0</v>
      </c>
      <c r="K141" s="130" t="s">
        <v>1</v>
      </c>
      <c r="L141" s="28"/>
      <c r="M141" s="135" t="s">
        <v>1</v>
      </c>
      <c r="N141" s="136" t="s">
        <v>42</v>
      </c>
      <c r="P141" s="137">
        <f t="shared" si="11"/>
        <v>0</v>
      </c>
      <c r="Q141" s="137">
        <v>0</v>
      </c>
      <c r="R141" s="137">
        <f t="shared" si="12"/>
        <v>0</v>
      </c>
      <c r="S141" s="137">
        <v>0</v>
      </c>
      <c r="T141" s="138">
        <f t="shared" si="13"/>
        <v>0</v>
      </c>
      <c r="AR141" s="139" t="s">
        <v>146</v>
      </c>
      <c r="AT141" s="139" t="s">
        <v>141</v>
      </c>
      <c r="AU141" s="139" t="s">
        <v>85</v>
      </c>
      <c r="AY141" s="13" t="s">
        <v>138</v>
      </c>
      <c r="BE141" s="140">
        <f t="shared" si="14"/>
        <v>0</v>
      </c>
      <c r="BF141" s="140">
        <f t="shared" si="15"/>
        <v>0</v>
      </c>
      <c r="BG141" s="140">
        <f t="shared" si="16"/>
        <v>0</v>
      </c>
      <c r="BH141" s="140">
        <f t="shared" si="17"/>
        <v>0</v>
      </c>
      <c r="BI141" s="140">
        <f t="shared" si="18"/>
        <v>0</v>
      </c>
      <c r="BJ141" s="13" t="s">
        <v>85</v>
      </c>
      <c r="BK141" s="140">
        <f t="shared" si="19"/>
        <v>0</v>
      </c>
      <c r="BL141" s="13" t="s">
        <v>146</v>
      </c>
      <c r="BM141" s="139" t="s">
        <v>290</v>
      </c>
    </row>
    <row r="142" spans="2:65" s="1" customFormat="1" ht="16.5" customHeight="1">
      <c r="B142" s="28"/>
      <c r="C142" s="128" t="s">
        <v>218</v>
      </c>
      <c r="D142" s="128" t="s">
        <v>141</v>
      </c>
      <c r="E142" s="129" t="s">
        <v>555</v>
      </c>
      <c r="F142" s="130" t="s">
        <v>556</v>
      </c>
      <c r="G142" s="131" t="s">
        <v>260</v>
      </c>
      <c r="H142" s="132">
        <v>10</v>
      </c>
      <c r="I142" s="133"/>
      <c r="J142" s="134">
        <f t="shared" si="10"/>
        <v>0</v>
      </c>
      <c r="K142" s="130" t="s">
        <v>1</v>
      </c>
      <c r="L142" s="28"/>
      <c r="M142" s="135" t="s">
        <v>1</v>
      </c>
      <c r="N142" s="136" t="s">
        <v>42</v>
      </c>
      <c r="P142" s="137">
        <f t="shared" si="11"/>
        <v>0</v>
      </c>
      <c r="Q142" s="137">
        <v>0</v>
      </c>
      <c r="R142" s="137">
        <f t="shared" si="12"/>
        <v>0</v>
      </c>
      <c r="S142" s="137">
        <v>0</v>
      </c>
      <c r="T142" s="138">
        <f t="shared" si="13"/>
        <v>0</v>
      </c>
      <c r="AR142" s="139" t="s">
        <v>146</v>
      </c>
      <c r="AT142" s="139" t="s">
        <v>141</v>
      </c>
      <c r="AU142" s="139" t="s">
        <v>85</v>
      </c>
      <c r="AY142" s="13" t="s">
        <v>138</v>
      </c>
      <c r="BE142" s="140">
        <f t="shared" si="14"/>
        <v>0</v>
      </c>
      <c r="BF142" s="140">
        <f t="shared" si="15"/>
        <v>0</v>
      </c>
      <c r="BG142" s="140">
        <f t="shared" si="16"/>
        <v>0</v>
      </c>
      <c r="BH142" s="140">
        <f t="shared" si="17"/>
        <v>0</v>
      </c>
      <c r="BI142" s="140">
        <f t="shared" si="18"/>
        <v>0</v>
      </c>
      <c r="BJ142" s="13" t="s">
        <v>85</v>
      </c>
      <c r="BK142" s="140">
        <f t="shared" si="19"/>
        <v>0</v>
      </c>
      <c r="BL142" s="13" t="s">
        <v>146</v>
      </c>
      <c r="BM142" s="139" t="s">
        <v>298</v>
      </c>
    </row>
    <row r="143" spans="2:65" s="1" customFormat="1" ht="16.5" customHeight="1">
      <c r="B143" s="28"/>
      <c r="C143" s="128" t="s">
        <v>222</v>
      </c>
      <c r="D143" s="128" t="s">
        <v>141</v>
      </c>
      <c r="E143" s="129" t="s">
        <v>557</v>
      </c>
      <c r="F143" s="130" t="s">
        <v>558</v>
      </c>
      <c r="G143" s="131" t="s">
        <v>144</v>
      </c>
      <c r="H143" s="132">
        <v>3</v>
      </c>
      <c r="I143" s="133"/>
      <c r="J143" s="134">
        <f t="shared" si="10"/>
        <v>0</v>
      </c>
      <c r="K143" s="130" t="s">
        <v>1</v>
      </c>
      <c r="L143" s="28"/>
      <c r="M143" s="135" t="s">
        <v>1</v>
      </c>
      <c r="N143" s="136" t="s">
        <v>42</v>
      </c>
      <c r="P143" s="137">
        <f t="shared" si="11"/>
        <v>0</v>
      </c>
      <c r="Q143" s="137">
        <v>0</v>
      </c>
      <c r="R143" s="137">
        <f t="shared" si="12"/>
        <v>0</v>
      </c>
      <c r="S143" s="137">
        <v>0</v>
      </c>
      <c r="T143" s="138">
        <f t="shared" si="13"/>
        <v>0</v>
      </c>
      <c r="AR143" s="139" t="s">
        <v>146</v>
      </c>
      <c r="AT143" s="139" t="s">
        <v>141</v>
      </c>
      <c r="AU143" s="139" t="s">
        <v>85</v>
      </c>
      <c r="AY143" s="13" t="s">
        <v>138</v>
      </c>
      <c r="BE143" s="140">
        <f t="shared" si="14"/>
        <v>0</v>
      </c>
      <c r="BF143" s="140">
        <f t="shared" si="15"/>
        <v>0</v>
      </c>
      <c r="BG143" s="140">
        <f t="shared" si="16"/>
        <v>0</v>
      </c>
      <c r="BH143" s="140">
        <f t="shared" si="17"/>
        <v>0</v>
      </c>
      <c r="BI143" s="140">
        <f t="shared" si="18"/>
        <v>0</v>
      </c>
      <c r="BJ143" s="13" t="s">
        <v>85</v>
      </c>
      <c r="BK143" s="140">
        <f t="shared" si="19"/>
        <v>0</v>
      </c>
      <c r="BL143" s="13" t="s">
        <v>146</v>
      </c>
      <c r="BM143" s="139" t="s">
        <v>308</v>
      </c>
    </row>
    <row r="144" spans="2:65" s="1" customFormat="1" ht="16.5" customHeight="1">
      <c r="B144" s="28"/>
      <c r="C144" s="128" t="s">
        <v>228</v>
      </c>
      <c r="D144" s="128" t="s">
        <v>141</v>
      </c>
      <c r="E144" s="129" t="s">
        <v>559</v>
      </c>
      <c r="F144" s="130" t="s">
        <v>560</v>
      </c>
      <c r="G144" s="131" t="s">
        <v>144</v>
      </c>
      <c r="H144" s="132">
        <v>5</v>
      </c>
      <c r="I144" s="133"/>
      <c r="J144" s="134">
        <f t="shared" si="10"/>
        <v>0</v>
      </c>
      <c r="K144" s="130" t="s">
        <v>1</v>
      </c>
      <c r="L144" s="28"/>
      <c r="M144" s="135" t="s">
        <v>1</v>
      </c>
      <c r="N144" s="136" t="s">
        <v>42</v>
      </c>
      <c r="P144" s="137">
        <f t="shared" si="11"/>
        <v>0</v>
      </c>
      <c r="Q144" s="137">
        <v>0</v>
      </c>
      <c r="R144" s="137">
        <f t="shared" si="12"/>
        <v>0</v>
      </c>
      <c r="S144" s="137">
        <v>0</v>
      </c>
      <c r="T144" s="138">
        <f t="shared" si="13"/>
        <v>0</v>
      </c>
      <c r="AR144" s="139" t="s">
        <v>146</v>
      </c>
      <c r="AT144" s="139" t="s">
        <v>141</v>
      </c>
      <c r="AU144" s="139" t="s">
        <v>85</v>
      </c>
      <c r="AY144" s="13" t="s">
        <v>138</v>
      </c>
      <c r="BE144" s="140">
        <f t="shared" si="14"/>
        <v>0</v>
      </c>
      <c r="BF144" s="140">
        <f t="shared" si="15"/>
        <v>0</v>
      </c>
      <c r="BG144" s="140">
        <f t="shared" si="16"/>
        <v>0</v>
      </c>
      <c r="BH144" s="140">
        <f t="shared" si="17"/>
        <v>0</v>
      </c>
      <c r="BI144" s="140">
        <f t="shared" si="18"/>
        <v>0</v>
      </c>
      <c r="BJ144" s="13" t="s">
        <v>85</v>
      </c>
      <c r="BK144" s="140">
        <f t="shared" si="19"/>
        <v>0</v>
      </c>
      <c r="BL144" s="13" t="s">
        <v>146</v>
      </c>
      <c r="BM144" s="139" t="s">
        <v>320</v>
      </c>
    </row>
    <row r="145" spans="2:65" s="1" customFormat="1" ht="16.5" customHeight="1">
      <c r="B145" s="28"/>
      <c r="C145" s="128" t="s">
        <v>7</v>
      </c>
      <c r="D145" s="128" t="s">
        <v>141</v>
      </c>
      <c r="E145" s="129" t="s">
        <v>561</v>
      </c>
      <c r="F145" s="130" t="s">
        <v>562</v>
      </c>
      <c r="G145" s="131" t="s">
        <v>144</v>
      </c>
      <c r="H145" s="132">
        <v>4</v>
      </c>
      <c r="I145" s="133"/>
      <c r="J145" s="134">
        <f t="shared" si="10"/>
        <v>0</v>
      </c>
      <c r="K145" s="130" t="s">
        <v>1</v>
      </c>
      <c r="L145" s="28"/>
      <c r="M145" s="135" t="s">
        <v>1</v>
      </c>
      <c r="N145" s="136" t="s">
        <v>42</v>
      </c>
      <c r="P145" s="137">
        <f t="shared" si="11"/>
        <v>0</v>
      </c>
      <c r="Q145" s="137">
        <v>0</v>
      </c>
      <c r="R145" s="137">
        <f t="shared" si="12"/>
        <v>0</v>
      </c>
      <c r="S145" s="137">
        <v>0</v>
      </c>
      <c r="T145" s="138">
        <f t="shared" si="13"/>
        <v>0</v>
      </c>
      <c r="AR145" s="139" t="s">
        <v>146</v>
      </c>
      <c r="AT145" s="139" t="s">
        <v>141</v>
      </c>
      <c r="AU145" s="139" t="s">
        <v>85</v>
      </c>
      <c r="AY145" s="13" t="s">
        <v>138</v>
      </c>
      <c r="BE145" s="140">
        <f t="shared" si="14"/>
        <v>0</v>
      </c>
      <c r="BF145" s="140">
        <f t="shared" si="15"/>
        <v>0</v>
      </c>
      <c r="BG145" s="140">
        <f t="shared" si="16"/>
        <v>0</v>
      </c>
      <c r="BH145" s="140">
        <f t="shared" si="17"/>
        <v>0</v>
      </c>
      <c r="BI145" s="140">
        <f t="shared" si="18"/>
        <v>0</v>
      </c>
      <c r="BJ145" s="13" t="s">
        <v>85</v>
      </c>
      <c r="BK145" s="140">
        <f t="shared" si="19"/>
        <v>0</v>
      </c>
      <c r="BL145" s="13" t="s">
        <v>146</v>
      </c>
      <c r="BM145" s="139" t="s">
        <v>328</v>
      </c>
    </row>
    <row r="146" spans="2:65" s="1" customFormat="1" ht="16.5" customHeight="1">
      <c r="B146" s="28"/>
      <c r="C146" s="128" t="s">
        <v>236</v>
      </c>
      <c r="D146" s="128" t="s">
        <v>141</v>
      </c>
      <c r="E146" s="129" t="s">
        <v>563</v>
      </c>
      <c r="F146" s="130" t="s">
        <v>564</v>
      </c>
      <c r="G146" s="131" t="s">
        <v>539</v>
      </c>
      <c r="H146" s="132">
        <v>1</v>
      </c>
      <c r="I146" s="133"/>
      <c r="J146" s="134">
        <f t="shared" si="10"/>
        <v>0</v>
      </c>
      <c r="K146" s="130" t="s">
        <v>1</v>
      </c>
      <c r="L146" s="28"/>
      <c r="M146" s="135" t="s">
        <v>1</v>
      </c>
      <c r="N146" s="136" t="s">
        <v>42</v>
      </c>
      <c r="P146" s="137">
        <f t="shared" si="11"/>
        <v>0</v>
      </c>
      <c r="Q146" s="137">
        <v>0</v>
      </c>
      <c r="R146" s="137">
        <f t="shared" si="12"/>
        <v>0</v>
      </c>
      <c r="S146" s="137">
        <v>0</v>
      </c>
      <c r="T146" s="138">
        <f t="shared" si="13"/>
        <v>0</v>
      </c>
      <c r="AR146" s="139" t="s">
        <v>146</v>
      </c>
      <c r="AT146" s="139" t="s">
        <v>141</v>
      </c>
      <c r="AU146" s="139" t="s">
        <v>85</v>
      </c>
      <c r="AY146" s="13" t="s">
        <v>138</v>
      </c>
      <c r="BE146" s="140">
        <f t="shared" si="14"/>
        <v>0</v>
      </c>
      <c r="BF146" s="140">
        <f t="shared" si="15"/>
        <v>0</v>
      </c>
      <c r="BG146" s="140">
        <f t="shared" si="16"/>
        <v>0</v>
      </c>
      <c r="BH146" s="140">
        <f t="shared" si="17"/>
        <v>0</v>
      </c>
      <c r="BI146" s="140">
        <f t="shared" si="18"/>
        <v>0</v>
      </c>
      <c r="BJ146" s="13" t="s">
        <v>85</v>
      </c>
      <c r="BK146" s="140">
        <f t="shared" si="19"/>
        <v>0</v>
      </c>
      <c r="BL146" s="13" t="s">
        <v>146</v>
      </c>
      <c r="BM146" s="139" t="s">
        <v>336</v>
      </c>
    </row>
    <row r="147" spans="2:65" s="1" customFormat="1" ht="16.5" customHeight="1">
      <c r="B147" s="28"/>
      <c r="C147" s="128" t="s">
        <v>240</v>
      </c>
      <c r="D147" s="128" t="s">
        <v>141</v>
      </c>
      <c r="E147" s="129" t="s">
        <v>565</v>
      </c>
      <c r="F147" s="130" t="s">
        <v>566</v>
      </c>
      <c r="G147" s="131" t="s">
        <v>567</v>
      </c>
      <c r="H147" s="132">
        <v>1</v>
      </c>
      <c r="I147" s="133"/>
      <c r="J147" s="134">
        <f t="shared" si="10"/>
        <v>0</v>
      </c>
      <c r="K147" s="130" t="s">
        <v>1</v>
      </c>
      <c r="L147" s="28"/>
      <c r="M147" s="135" t="s">
        <v>1</v>
      </c>
      <c r="N147" s="136" t="s">
        <v>42</v>
      </c>
      <c r="P147" s="137">
        <f t="shared" si="11"/>
        <v>0</v>
      </c>
      <c r="Q147" s="137">
        <v>0</v>
      </c>
      <c r="R147" s="137">
        <f t="shared" si="12"/>
        <v>0</v>
      </c>
      <c r="S147" s="137">
        <v>0</v>
      </c>
      <c r="T147" s="138">
        <f t="shared" si="13"/>
        <v>0</v>
      </c>
      <c r="AR147" s="139" t="s">
        <v>146</v>
      </c>
      <c r="AT147" s="139" t="s">
        <v>141</v>
      </c>
      <c r="AU147" s="139" t="s">
        <v>85</v>
      </c>
      <c r="AY147" s="13" t="s">
        <v>138</v>
      </c>
      <c r="BE147" s="140">
        <f t="shared" si="14"/>
        <v>0</v>
      </c>
      <c r="BF147" s="140">
        <f t="shared" si="15"/>
        <v>0</v>
      </c>
      <c r="BG147" s="140">
        <f t="shared" si="16"/>
        <v>0</v>
      </c>
      <c r="BH147" s="140">
        <f t="shared" si="17"/>
        <v>0</v>
      </c>
      <c r="BI147" s="140">
        <f t="shared" si="18"/>
        <v>0</v>
      </c>
      <c r="BJ147" s="13" t="s">
        <v>85</v>
      </c>
      <c r="BK147" s="140">
        <f t="shared" si="19"/>
        <v>0</v>
      </c>
      <c r="BL147" s="13" t="s">
        <v>146</v>
      </c>
      <c r="BM147" s="139" t="s">
        <v>344</v>
      </c>
    </row>
    <row r="148" spans="2:65" s="1" customFormat="1" ht="16.5" customHeight="1">
      <c r="B148" s="28"/>
      <c r="C148" s="128" t="s">
        <v>245</v>
      </c>
      <c r="D148" s="128" t="s">
        <v>141</v>
      </c>
      <c r="E148" s="129" t="s">
        <v>568</v>
      </c>
      <c r="F148" s="130" t="s">
        <v>569</v>
      </c>
      <c r="G148" s="131" t="s">
        <v>144</v>
      </c>
      <c r="H148" s="132">
        <v>1</v>
      </c>
      <c r="I148" s="133"/>
      <c r="J148" s="134">
        <f t="shared" si="10"/>
        <v>0</v>
      </c>
      <c r="K148" s="130" t="s">
        <v>1</v>
      </c>
      <c r="L148" s="28"/>
      <c r="M148" s="135" t="s">
        <v>1</v>
      </c>
      <c r="N148" s="136" t="s">
        <v>42</v>
      </c>
      <c r="P148" s="137">
        <f t="shared" si="11"/>
        <v>0</v>
      </c>
      <c r="Q148" s="137">
        <v>0</v>
      </c>
      <c r="R148" s="137">
        <f t="shared" si="12"/>
        <v>0</v>
      </c>
      <c r="S148" s="137">
        <v>0</v>
      </c>
      <c r="T148" s="138">
        <f t="shared" si="13"/>
        <v>0</v>
      </c>
      <c r="AR148" s="139" t="s">
        <v>146</v>
      </c>
      <c r="AT148" s="139" t="s">
        <v>141</v>
      </c>
      <c r="AU148" s="139" t="s">
        <v>85</v>
      </c>
      <c r="AY148" s="13" t="s">
        <v>138</v>
      </c>
      <c r="BE148" s="140">
        <f t="shared" si="14"/>
        <v>0</v>
      </c>
      <c r="BF148" s="140">
        <f t="shared" si="15"/>
        <v>0</v>
      </c>
      <c r="BG148" s="140">
        <f t="shared" si="16"/>
        <v>0</v>
      </c>
      <c r="BH148" s="140">
        <f t="shared" si="17"/>
        <v>0</v>
      </c>
      <c r="BI148" s="140">
        <f t="shared" si="18"/>
        <v>0</v>
      </c>
      <c r="BJ148" s="13" t="s">
        <v>85</v>
      </c>
      <c r="BK148" s="140">
        <f t="shared" si="19"/>
        <v>0</v>
      </c>
      <c r="BL148" s="13" t="s">
        <v>146</v>
      </c>
      <c r="BM148" s="139" t="s">
        <v>352</v>
      </c>
    </row>
    <row r="149" spans="2:65" s="1" customFormat="1" ht="16.5" customHeight="1">
      <c r="B149" s="28"/>
      <c r="C149" s="128" t="s">
        <v>249</v>
      </c>
      <c r="D149" s="128" t="s">
        <v>141</v>
      </c>
      <c r="E149" s="129" t="s">
        <v>570</v>
      </c>
      <c r="F149" s="130" t="s">
        <v>571</v>
      </c>
      <c r="G149" s="131" t="s">
        <v>144</v>
      </c>
      <c r="H149" s="132">
        <v>1</v>
      </c>
      <c r="I149" s="133"/>
      <c r="J149" s="134">
        <f t="shared" si="10"/>
        <v>0</v>
      </c>
      <c r="K149" s="130" t="s">
        <v>1</v>
      </c>
      <c r="L149" s="28"/>
      <c r="M149" s="135" t="s">
        <v>1</v>
      </c>
      <c r="N149" s="136" t="s">
        <v>42</v>
      </c>
      <c r="P149" s="137">
        <f t="shared" si="11"/>
        <v>0</v>
      </c>
      <c r="Q149" s="137">
        <v>0</v>
      </c>
      <c r="R149" s="137">
        <f t="shared" si="12"/>
        <v>0</v>
      </c>
      <c r="S149" s="137">
        <v>0</v>
      </c>
      <c r="T149" s="138">
        <f t="shared" si="13"/>
        <v>0</v>
      </c>
      <c r="AR149" s="139" t="s">
        <v>146</v>
      </c>
      <c r="AT149" s="139" t="s">
        <v>141</v>
      </c>
      <c r="AU149" s="139" t="s">
        <v>85</v>
      </c>
      <c r="AY149" s="13" t="s">
        <v>138</v>
      </c>
      <c r="BE149" s="140">
        <f t="shared" si="14"/>
        <v>0</v>
      </c>
      <c r="BF149" s="140">
        <f t="shared" si="15"/>
        <v>0</v>
      </c>
      <c r="BG149" s="140">
        <f t="shared" si="16"/>
        <v>0</v>
      </c>
      <c r="BH149" s="140">
        <f t="shared" si="17"/>
        <v>0</v>
      </c>
      <c r="BI149" s="140">
        <f t="shared" si="18"/>
        <v>0</v>
      </c>
      <c r="BJ149" s="13" t="s">
        <v>85</v>
      </c>
      <c r="BK149" s="140">
        <f t="shared" si="19"/>
        <v>0</v>
      </c>
      <c r="BL149" s="13" t="s">
        <v>146</v>
      </c>
      <c r="BM149" s="139" t="s">
        <v>362</v>
      </c>
    </row>
    <row r="150" spans="2:65" s="1" customFormat="1" ht="16.5" customHeight="1">
      <c r="B150" s="28"/>
      <c r="C150" s="128" t="s">
        <v>253</v>
      </c>
      <c r="D150" s="128" t="s">
        <v>141</v>
      </c>
      <c r="E150" s="129" t="s">
        <v>572</v>
      </c>
      <c r="F150" s="130" t="s">
        <v>573</v>
      </c>
      <c r="G150" s="131" t="s">
        <v>539</v>
      </c>
      <c r="H150" s="132">
        <v>1</v>
      </c>
      <c r="I150" s="133"/>
      <c r="J150" s="134">
        <f t="shared" si="10"/>
        <v>0</v>
      </c>
      <c r="K150" s="130" t="s">
        <v>1</v>
      </c>
      <c r="L150" s="28"/>
      <c r="M150" s="135" t="s">
        <v>1</v>
      </c>
      <c r="N150" s="136" t="s">
        <v>42</v>
      </c>
      <c r="P150" s="137">
        <f t="shared" si="11"/>
        <v>0</v>
      </c>
      <c r="Q150" s="137">
        <v>0</v>
      </c>
      <c r="R150" s="137">
        <f t="shared" si="12"/>
        <v>0</v>
      </c>
      <c r="S150" s="137">
        <v>0</v>
      </c>
      <c r="T150" s="138">
        <f t="shared" si="13"/>
        <v>0</v>
      </c>
      <c r="AR150" s="139" t="s">
        <v>146</v>
      </c>
      <c r="AT150" s="139" t="s">
        <v>141</v>
      </c>
      <c r="AU150" s="139" t="s">
        <v>85</v>
      </c>
      <c r="AY150" s="13" t="s">
        <v>138</v>
      </c>
      <c r="BE150" s="140">
        <f t="shared" si="14"/>
        <v>0</v>
      </c>
      <c r="BF150" s="140">
        <f t="shared" si="15"/>
        <v>0</v>
      </c>
      <c r="BG150" s="140">
        <f t="shared" si="16"/>
        <v>0</v>
      </c>
      <c r="BH150" s="140">
        <f t="shared" si="17"/>
        <v>0</v>
      </c>
      <c r="BI150" s="140">
        <f t="shared" si="18"/>
        <v>0</v>
      </c>
      <c r="BJ150" s="13" t="s">
        <v>85</v>
      </c>
      <c r="BK150" s="140">
        <f t="shared" si="19"/>
        <v>0</v>
      </c>
      <c r="BL150" s="13" t="s">
        <v>146</v>
      </c>
      <c r="BM150" s="139" t="s">
        <v>372</v>
      </c>
    </row>
    <row r="151" spans="2:65" s="1" customFormat="1" ht="16.5" customHeight="1">
      <c r="B151" s="28"/>
      <c r="C151" s="128" t="s">
        <v>257</v>
      </c>
      <c r="D151" s="128" t="s">
        <v>141</v>
      </c>
      <c r="E151" s="129" t="s">
        <v>574</v>
      </c>
      <c r="F151" s="130" t="s">
        <v>575</v>
      </c>
      <c r="G151" s="131" t="s">
        <v>260</v>
      </c>
      <c r="H151" s="132">
        <v>10</v>
      </c>
      <c r="I151" s="133"/>
      <c r="J151" s="134">
        <f t="shared" si="10"/>
        <v>0</v>
      </c>
      <c r="K151" s="130" t="s">
        <v>1</v>
      </c>
      <c r="L151" s="28"/>
      <c r="M151" s="135" t="s">
        <v>1</v>
      </c>
      <c r="N151" s="136" t="s">
        <v>42</v>
      </c>
      <c r="P151" s="137">
        <f t="shared" si="11"/>
        <v>0</v>
      </c>
      <c r="Q151" s="137">
        <v>0</v>
      </c>
      <c r="R151" s="137">
        <f t="shared" si="12"/>
        <v>0</v>
      </c>
      <c r="S151" s="137">
        <v>0</v>
      </c>
      <c r="T151" s="138">
        <f t="shared" si="13"/>
        <v>0</v>
      </c>
      <c r="AR151" s="139" t="s">
        <v>146</v>
      </c>
      <c r="AT151" s="139" t="s">
        <v>141</v>
      </c>
      <c r="AU151" s="139" t="s">
        <v>85</v>
      </c>
      <c r="AY151" s="13" t="s">
        <v>138</v>
      </c>
      <c r="BE151" s="140">
        <f t="shared" si="14"/>
        <v>0</v>
      </c>
      <c r="BF151" s="140">
        <f t="shared" si="15"/>
        <v>0</v>
      </c>
      <c r="BG151" s="140">
        <f t="shared" si="16"/>
        <v>0</v>
      </c>
      <c r="BH151" s="140">
        <f t="shared" si="17"/>
        <v>0</v>
      </c>
      <c r="BI151" s="140">
        <f t="shared" si="18"/>
        <v>0</v>
      </c>
      <c r="BJ151" s="13" t="s">
        <v>85</v>
      </c>
      <c r="BK151" s="140">
        <f t="shared" si="19"/>
        <v>0</v>
      </c>
      <c r="BL151" s="13" t="s">
        <v>146</v>
      </c>
      <c r="BM151" s="139" t="s">
        <v>380</v>
      </c>
    </row>
    <row r="152" spans="2:65" s="1" customFormat="1" ht="16.5" customHeight="1">
      <c r="B152" s="28"/>
      <c r="C152" s="128" t="s">
        <v>262</v>
      </c>
      <c r="D152" s="128" t="s">
        <v>141</v>
      </c>
      <c r="E152" s="129" t="s">
        <v>576</v>
      </c>
      <c r="F152" s="130" t="s">
        <v>577</v>
      </c>
      <c r="G152" s="131" t="s">
        <v>260</v>
      </c>
      <c r="H152" s="132">
        <v>35</v>
      </c>
      <c r="I152" s="133"/>
      <c r="J152" s="134">
        <f t="shared" si="10"/>
        <v>0</v>
      </c>
      <c r="K152" s="130" t="s">
        <v>1</v>
      </c>
      <c r="L152" s="28"/>
      <c r="M152" s="135" t="s">
        <v>1</v>
      </c>
      <c r="N152" s="136" t="s">
        <v>42</v>
      </c>
      <c r="P152" s="137">
        <f t="shared" si="11"/>
        <v>0</v>
      </c>
      <c r="Q152" s="137">
        <v>0</v>
      </c>
      <c r="R152" s="137">
        <f t="shared" si="12"/>
        <v>0</v>
      </c>
      <c r="S152" s="137">
        <v>0</v>
      </c>
      <c r="T152" s="138">
        <f t="shared" si="13"/>
        <v>0</v>
      </c>
      <c r="AR152" s="139" t="s">
        <v>146</v>
      </c>
      <c r="AT152" s="139" t="s">
        <v>141</v>
      </c>
      <c r="AU152" s="139" t="s">
        <v>85</v>
      </c>
      <c r="AY152" s="13" t="s">
        <v>138</v>
      </c>
      <c r="BE152" s="140">
        <f t="shared" si="14"/>
        <v>0</v>
      </c>
      <c r="BF152" s="140">
        <f t="shared" si="15"/>
        <v>0</v>
      </c>
      <c r="BG152" s="140">
        <f t="shared" si="16"/>
        <v>0</v>
      </c>
      <c r="BH152" s="140">
        <f t="shared" si="17"/>
        <v>0</v>
      </c>
      <c r="BI152" s="140">
        <f t="shared" si="18"/>
        <v>0</v>
      </c>
      <c r="BJ152" s="13" t="s">
        <v>85</v>
      </c>
      <c r="BK152" s="140">
        <f t="shared" si="19"/>
        <v>0</v>
      </c>
      <c r="BL152" s="13" t="s">
        <v>146</v>
      </c>
      <c r="BM152" s="139" t="s">
        <v>388</v>
      </c>
    </row>
    <row r="153" spans="2:65" s="1" customFormat="1" ht="16.5" customHeight="1">
      <c r="B153" s="28"/>
      <c r="C153" s="128" t="s">
        <v>266</v>
      </c>
      <c r="D153" s="128" t="s">
        <v>141</v>
      </c>
      <c r="E153" s="129" t="s">
        <v>578</v>
      </c>
      <c r="F153" s="130" t="s">
        <v>579</v>
      </c>
      <c r="G153" s="131" t="s">
        <v>260</v>
      </c>
      <c r="H153" s="132">
        <v>30</v>
      </c>
      <c r="I153" s="133"/>
      <c r="J153" s="134">
        <f t="shared" si="10"/>
        <v>0</v>
      </c>
      <c r="K153" s="130" t="s">
        <v>1</v>
      </c>
      <c r="L153" s="28"/>
      <c r="M153" s="135" t="s">
        <v>1</v>
      </c>
      <c r="N153" s="136" t="s">
        <v>42</v>
      </c>
      <c r="P153" s="137">
        <f t="shared" si="11"/>
        <v>0</v>
      </c>
      <c r="Q153" s="137">
        <v>0</v>
      </c>
      <c r="R153" s="137">
        <f t="shared" si="12"/>
        <v>0</v>
      </c>
      <c r="S153" s="137">
        <v>0</v>
      </c>
      <c r="T153" s="138">
        <f t="shared" si="13"/>
        <v>0</v>
      </c>
      <c r="AR153" s="139" t="s">
        <v>146</v>
      </c>
      <c r="AT153" s="139" t="s">
        <v>141</v>
      </c>
      <c r="AU153" s="139" t="s">
        <v>85</v>
      </c>
      <c r="AY153" s="13" t="s">
        <v>138</v>
      </c>
      <c r="BE153" s="140">
        <f t="shared" si="14"/>
        <v>0</v>
      </c>
      <c r="BF153" s="140">
        <f t="shared" si="15"/>
        <v>0</v>
      </c>
      <c r="BG153" s="140">
        <f t="shared" si="16"/>
        <v>0</v>
      </c>
      <c r="BH153" s="140">
        <f t="shared" si="17"/>
        <v>0</v>
      </c>
      <c r="BI153" s="140">
        <f t="shared" si="18"/>
        <v>0</v>
      </c>
      <c r="BJ153" s="13" t="s">
        <v>85</v>
      </c>
      <c r="BK153" s="140">
        <f t="shared" si="19"/>
        <v>0</v>
      </c>
      <c r="BL153" s="13" t="s">
        <v>146</v>
      </c>
      <c r="BM153" s="139" t="s">
        <v>398</v>
      </c>
    </row>
    <row r="154" spans="2:65" s="1" customFormat="1" ht="16.5" customHeight="1">
      <c r="B154" s="28"/>
      <c r="C154" s="128" t="s">
        <v>271</v>
      </c>
      <c r="D154" s="128" t="s">
        <v>141</v>
      </c>
      <c r="E154" s="129" t="s">
        <v>580</v>
      </c>
      <c r="F154" s="130" t="s">
        <v>581</v>
      </c>
      <c r="G154" s="131" t="s">
        <v>539</v>
      </c>
      <c r="H154" s="132">
        <v>1</v>
      </c>
      <c r="I154" s="133"/>
      <c r="J154" s="134">
        <f t="shared" si="10"/>
        <v>0</v>
      </c>
      <c r="K154" s="130" t="s">
        <v>1</v>
      </c>
      <c r="L154" s="28"/>
      <c r="M154" s="135" t="s">
        <v>1</v>
      </c>
      <c r="N154" s="136" t="s">
        <v>42</v>
      </c>
      <c r="P154" s="137">
        <f t="shared" si="11"/>
        <v>0</v>
      </c>
      <c r="Q154" s="137">
        <v>0</v>
      </c>
      <c r="R154" s="137">
        <f t="shared" si="12"/>
        <v>0</v>
      </c>
      <c r="S154" s="137">
        <v>0</v>
      </c>
      <c r="T154" s="138">
        <f t="shared" si="13"/>
        <v>0</v>
      </c>
      <c r="AR154" s="139" t="s">
        <v>146</v>
      </c>
      <c r="AT154" s="139" t="s">
        <v>141</v>
      </c>
      <c r="AU154" s="139" t="s">
        <v>85</v>
      </c>
      <c r="AY154" s="13" t="s">
        <v>138</v>
      </c>
      <c r="BE154" s="140">
        <f t="shared" si="14"/>
        <v>0</v>
      </c>
      <c r="BF154" s="140">
        <f t="shared" si="15"/>
        <v>0</v>
      </c>
      <c r="BG154" s="140">
        <f t="shared" si="16"/>
        <v>0</v>
      </c>
      <c r="BH154" s="140">
        <f t="shared" si="17"/>
        <v>0</v>
      </c>
      <c r="BI154" s="140">
        <f t="shared" si="18"/>
        <v>0</v>
      </c>
      <c r="BJ154" s="13" t="s">
        <v>85</v>
      </c>
      <c r="BK154" s="140">
        <f t="shared" si="19"/>
        <v>0</v>
      </c>
      <c r="BL154" s="13" t="s">
        <v>146</v>
      </c>
      <c r="BM154" s="139" t="s">
        <v>406</v>
      </c>
    </row>
    <row r="155" spans="2:65" s="11" customFormat="1" ht="25.9" customHeight="1">
      <c r="B155" s="116"/>
      <c r="D155" s="117" t="s">
        <v>76</v>
      </c>
      <c r="E155" s="118" t="s">
        <v>146</v>
      </c>
      <c r="F155" s="118" t="s">
        <v>582</v>
      </c>
      <c r="I155" s="119"/>
      <c r="J155" s="120">
        <f>BK155</f>
        <v>0</v>
      </c>
      <c r="L155" s="116"/>
      <c r="M155" s="121"/>
      <c r="P155" s="122">
        <f>SUM(P156:P180)</f>
        <v>0</v>
      </c>
      <c r="R155" s="122">
        <f>SUM(R156:R180)</f>
        <v>0</v>
      </c>
      <c r="T155" s="123">
        <f>SUM(T156:T180)</f>
        <v>0</v>
      </c>
      <c r="AR155" s="117" t="s">
        <v>85</v>
      </c>
      <c r="AT155" s="124" t="s">
        <v>76</v>
      </c>
      <c r="AU155" s="124" t="s">
        <v>77</v>
      </c>
      <c r="AY155" s="117" t="s">
        <v>138</v>
      </c>
      <c r="BK155" s="125">
        <f>SUM(BK156:BK180)</f>
        <v>0</v>
      </c>
    </row>
    <row r="156" spans="2:65" s="1" customFormat="1" ht="16.5" customHeight="1">
      <c r="B156" s="28"/>
      <c r="C156" s="128" t="s">
        <v>275</v>
      </c>
      <c r="D156" s="128" t="s">
        <v>141</v>
      </c>
      <c r="E156" s="129" t="s">
        <v>583</v>
      </c>
      <c r="F156" s="130" t="s">
        <v>584</v>
      </c>
      <c r="G156" s="131" t="s">
        <v>260</v>
      </c>
      <c r="H156" s="132">
        <v>45</v>
      </c>
      <c r="I156" s="133"/>
      <c r="J156" s="134">
        <f t="shared" ref="J156:J180" si="20">ROUND(I156*H156,2)</f>
        <v>0</v>
      </c>
      <c r="K156" s="130" t="s">
        <v>1</v>
      </c>
      <c r="L156" s="28"/>
      <c r="M156" s="135" t="s">
        <v>1</v>
      </c>
      <c r="N156" s="136" t="s">
        <v>42</v>
      </c>
      <c r="P156" s="137">
        <f t="shared" ref="P156:P180" si="21">O156*H156</f>
        <v>0</v>
      </c>
      <c r="Q156" s="137">
        <v>0</v>
      </c>
      <c r="R156" s="137">
        <f t="shared" ref="R156:R180" si="22">Q156*H156</f>
        <v>0</v>
      </c>
      <c r="S156" s="137">
        <v>0</v>
      </c>
      <c r="T156" s="138">
        <f t="shared" ref="T156:T180" si="23">S156*H156</f>
        <v>0</v>
      </c>
      <c r="AR156" s="139" t="s">
        <v>146</v>
      </c>
      <c r="AT156" s="139" t="s">
        <v>141</v>
      </c>
      <c r="AU156" s="139" t="s">
        <v>85</v>
      </c>
      <c r="AY156" s="13" t="s">
        <v>138</v>
      </c>
      <c r="BE156" s="140">
        <f t="shared" ref="BE156:BE180" si="24">IF(N156="základní",J156,0)</f>
        <v>0</v>
      </c>
      <c r="BF156" s="140">
        <f t="shared" ref="BF156:BF180" si="25">IF(N156="snížená",J156,0)</f>
        <v>0</v>
      </c>
      <c r="BG156" s="140">
        <f t="shared" ref="BG156:BG180" si="26">IF(N156="zákl. přenesená",J156,0)</f>
        <v>0</v>
      </c>
      <c r="BH156" s="140">
        <f t="shared" ref="BH156:BH180" si="27">IF(N156="sníž. přenesená",J156,0)</f>
        <v>0</v>
      </c>
      <c r="BI156" s="140">
        <f t="shared" ref="BI156:BI180" si="28">IF(N156="nulová",J156,0)</f>
        <v>0</v>
      </c>
      <c r="BJ156" s="13" t="s">
        <v>85</v>
      </c>
      <c r="BK156" s="140">
        <f t="shared" ref="BK156:BK180" si="29">ROUND(I156*H156,2)</f>
        <v>0</v>
      </c>
      <c r="BL156" s="13" t="s">
        <v>146</v>
      </c>
      <c r="BM156" s="139" t="s">
        <v>414</v>
      </c>
    </row>
    <row r="157" spans="2:65" s="1" customFormat="1" ht="16.5" customHeight="1">
      <c r="B157" s="28"/>
      <c r="C157" s="128" t="s">
        <v>279</v>
      </c>
      <c r="D157" s="128" t="s">
        <v>141</v>
      </c>
      <c r="E157" s="129" t="s">
        <v>585</v>
      </c>
      <c r="F157" s="130" t="s">
        <v>586</v>
      </c>
      <c r="G157" s="131" t="s">
        <v>260</v>
      </c>
      <c r="H157" s="132">
        <v>25</v>
      </c>
      <c r="I157" s="133"/>
      <c r="J157" s="134">
        <f t="shared" si="20"/>
        <v>0</v>
      </c>
      <c r="K157" s="130" t="s">
        <v>1</v>
      </c>
      <c r="L157" s="28"/>
      <c r="M157" s="135" t="s">
        <v>1</v>
      </c>
      <c r="N157" s="136" t="s">
        <v>42</v>
      </c>
      <c r="P157" s="137">
        <f t="shared" si="21"/>
        <v>0</v>
      </c>
      <c r="Q157" s="137">
        <v>0</v>
      </c>
      <c r="R157" s="137">
        <f t="shared" si="22"/>
        <v>0</v>
      </c>
      <c r="S157" s="137">
        <v>0</v>
      </c>
      <c r="T157" s="138">
        <f t="shared" si="23"/>
        <v>0</v>
      </c>
      <c r="AR157" s="139" t="s">
        <v>146</v>
      </c>
      <c r="AT157" s="139" t="s">
        <v>141</v>
      </c>
      <c r="AU157" s="139" t="s">
        <v>85</v>
      </c>
      <c r="AY157" s="13" t="s">
        <v>138</v>
      </c>
      <c r="BE157" s="140">
        <f t="shared" si="24"/>
        <v>0</v>
      </c>
      <c r="BF157" s="140">
        <f t="shared" si="25"/>
        <v>0</v>
      </c>
      <c r="BG157" s="140">
        <f t="shared" si="26"/>
        <v>0</v>
      </c>
      <c r="BH157" s="140">
        <f t="shared" si="27"/>
        <v>0</v>
      </c>
      <c r="BI157" s="140">
        <f t="shared" si="28"/>
        <v>0</v>
      </c>
      <c r="BJ157" s="13" t="s">
        <v>85</v>
      </c>
      <c r="BK157" s="140">
        <f t="shared" si="29"/>
        <v>0</v>
      </c>
      <c r="BL157" s="13" t="s">
        <v>146</v>
      </c>
      <c r="BM157" s="139" t="s">
        <v>422</v>
      </c>
    </row>
    <row r="158" spans="2:65" s="1" customFormat="1" ht="16.5" customHeight="1">
      <c r="B158" s="28"/>
      <c r="C158" s="128" t="s">
        <v>286</v>
      </c>
      <c r="D158" s="128" t="s">
        <v>141</v>
      </c>
      <c r="E158" s="129" t="s">
        <v>587</v>
      </c>
      <c r="F158" s="130" t="s">
        <v>588</v>
      </c>
      <c r="G158" s="131" t="s">
        <v>260</v>
      </c>
      <c r="H158" s="132">
        <v>15</v>
      </c>
      <c r="I158" s="133"/>
      <c r="J158" s="134">
        <f t="shared" si="20"/>
        <v>0</v>
      </c>
      <c r="K158" s="130" t="s">
        <v>1</v>
      </c>
      <c r="L158" s="28"/>
      <c r="M158" s="135" t="s">
        <v>1</v>
      </c>
      <c r="N158" s="136" t="s">
        <v>42</v>
      </c>
      <c r="P158" s="137">
        <f t="shared" si="21"/>
        <v>0</v>
      </c>
      <c r="Q158" s="137">
        <v>0</v>
      </c>
      <c r="R158" s="137">
        <f t="shared" si="22"/>
        <v>0</v>
      </c>
      <c r="S158" s="137">
        <v>0</v>
      </c>
      <c r="T158" s="138">
        <f t="shared" si="23"/>
        <v>0</v>
      </c>
      <c r="AR158" s="139" t="s">
        <v>146</v>
      </c>
      <c r="AT158" s="139" t="s">
        <v>141</v>
      </c>
      <c r="AU158" s="139" t="s">
        <v>85</v>
      </c>
      <c r="AY158" s="13" t="s">
        <v>138</v>
      </c>
      <c r="BE158" s="140">
        <f t="shared" si="24"/>
        <v>0</v>
      </c>
      <c r="BF158" s="140">
        <f t="shared" si="25"/>
        <v>0</v>
      </c>
      <c r="BG158" s="140">
        <f t="shared" si="26"/>
        <v>0</v>
      </c>
      <c r="BH158" s="140">
        <f t="shared" si="27"/>
        <v>0</v>
      </c>
      <c r="BI158" s="140">
        <f t="shared" si="28"/>
        <v>0</v>
      </c>
      <c r="BJ158" s="13" t="s">
        <v>85</v>
      </c>
      <c r="BK158" s="140">
        <f t="shared" si="29"/>
        <v>0</v>
      </c>
      <c r="BL158" s="13" t="s">
        <v>146</v>
      </c>
      <c r="BM158" s="139" t="s">
        <v>432</v>
      </c>
    </row>
    <row r="159" spans="2:65" s="1" customFormat="1" ht="16.5" customHeight="1">
      <c r="B159" s="28"/>
      <c r="C159" s="128" t="s">
        <v>290</v>
      </c>
      <c r="D159" s="128" t="s">
        <v>141</v>
      </c>
      <c r="E159" s="129" t="s">
        <v>589</v>
      </c>
      <c r="F159" s="130" t="s">
        <v>590</v>
      </c>
      <c r="G159" s="131" t="s">
        <v>260</v>
      </c>
      <c r="H159" s="132">
        <v>5</v>
      </c>
      <c r="I159" s="133"/>
      <c r="J159" s="134">
        <f t="shared" si="20"/>
        <v>0</v>
      </c>
      <c r="K159" s="130" t="s">
        <v>1</v>
      </c>
      <c r="L159" s="28"/>
      <c r="M159" s="135" t="s">
        <v>1</v>
      </c>
      <c r="N159" s="136" t="s">
        <v>42</v>
      </c>
      <c r="P159" s="137">
        <f t="shared" si="21"/>
        <v>0</v>
      </c>
      <c r="Q159" s="137">
        <v>0</v>
      </c>
      <c r="R159" s="137">
        <f t="shared" si="22"/>
        <v>0</v>
      </c>
      <c r="S159" s="137">
        <v>0</v>
      </c>
      <c r="T159" s="138">
        <f t="shared" si="23"/>
        <v>0</v>
      </c>
      <c r="AR159" s="139" t="s">
        <v>146</v>
      </c>
      <c r="AT159" s="139" t="s">
        <v>141</v>
      </c>
      <c r="AU159" s="139" t="s">
        <v>85</v>
      </c>
      <c r="AY159" s="13" t="s">
        <v>138</v>
      </c>
      <c r="BE159" s="140">
        <f t="shared" si="24"/>
        <v>0</v>
      </c>
      <c r="BF159" s="140">
        <f t="shared" si="25"/>
        <v>0</v>
      </c>
      <c r="BG159" s="140">
        <f t="shared" si="26"/>
        <v>0</v>
      </c>
      <c r="BH159" s="140">
        <f t="shared" si="27"/>
        <v>0</v>
      </c>
      <c r="BI159" s="140">
        <f t="shared" si="28"/>
        <v>0</v>
      </c>
      <c r="BJ159" s="13" t="s">
        <v>85</v>
      </c>
      <c r="BK159" s="140">
        <f t="shared" si="29"/>
        <v>0</v>
      </c>
      <c r="BL159" s="13" t="s">
        <v>146</v>
      </c>
      <c r="BM159" s="139" t="s">
        <v>440</v>
      </c>
    </row>
    <row r="160" spans="2:65" s="1" customFormat="1" ht="24.2" customHeight="1">
      <c r="B160" s="28"/>
      <c r="C160" s="128" t="s">
        <v>294</v>
      </c>
      <c r="D160" s="128" t="s">
        <v>141</v>
      </c>
      <c r="E160" s="129" t="s">
        <v>591</v>
      </c>
      <c r="F160" s="130" t="s">
        <v>592</v>
      </c>
      <c r="G160" s="131" t="s">
        <v>260</v>
      </c>
      <c r="H160" s="132">
        <v>15</v>
      </c>
      <c r="I160" s="133"/>
      <c r="J160" s="134">
        <f t="shared" si="20"/>
        <v>0</v>
      </c>
      <c r="K160" s="130" t="s">
        <v>1</v>
      </c>
      <c r="L160" s="28"/>
      <c r="M160" s="135" t="s">
        <v>1</v>
      </c>
      <c r="N160" s="136" t="s">
        <v>42</v>
      </c>
      <c r="P160" s="137">
        <f t="shared" si="21"/>
        <v>0</v>
      </c>
      <c r="Q160" s="137">
        <v>0</v>
      </c>
      <c r="R160" s="137">
        <f t="shared" si="22"/>
        <v>0</v>
      </c>
      <c r="S160" s="137">
        <v>0</v>
      </c>
      <c r="T160" s="138">
        <f t="shared" si="23"/>
        <v>0</v>
      </c>
      <c r="AR160" s="139" t="s">
        <v>146</v>
      </c>
      <c r="AT160" s="139" t="s">
        <v>141</v>
      </c>
      <c r="AU160" s="139" t="s">
        <v>85</v>
      </c>
      <c r="AY160" s="13" t="s">
        <v>138</v>
      </c>
      <c r="BE160" s="140">
        <f t="shared" si="24"/>
        <v>0</v>
      </c>
      <c r="BF160" s="140">
        <f t="shared" si="25"/>
        <v>0</v>
      </c>
      <c r="BG160" s="140">
        <f t="shared" si="26"/>
        <v>0</v>
      </c>
      <c r="BH160" s="140">
        <f t="shared" si="27"/>
        <v>0</v>
      </c>
      <c r="BI160" s="140">
        <f t="shared" si="28"/>
        <v>0</v>
      </c>
      <c r="BJ160" s="13" t="s">
        <v>85</v>
      </c>
      <c r="BK160" s="140">
        <f t="shared" si="29"/>
        <v>0</v>
      </c>
      <c r="BL160" s="13" t="s">
        <v>146</v>
      </c>
      <c r="BM160" s="139" t="s">
        <v>448</v>
      </c>
    </row>
    <row r="161" spans="2:65" s="1" customFormat="1" ht="24.2" customHeight="1">
      <c r="B161" s="28"/>
      <c r="C161" s="128" t="s">
        <v>298</v>
      </c>
      <c r="D161" s="128" t="s">
        <v>141</v>
      </c>
      <c r="E161" s="129" t="s">
        <v>593</v>
      </c>
      <c r="F161" s="130" t="s">
        <v>594</v>
      </c>
      <c r="G161" s="131" t="s">
        <v>260</v>
      </c>
      <c r="H161" s="132">
        <v>10</v>
      </c>
      <c r="I161" s="133"/>
      <c r="J161" s="134">
        <f t="shared" si="20"/>
        <v>0</v>
      </c>
      <c r="K161" s="130" t="s">
        <v>1</v>
      </c>
      <c r="L161" s="28"/>
      <c r="M161" s="135" t="s">
        <v>1</v>
      </c>
      <c r="N161" s="136" t="s">
        <v>42</v>
      </c>
      <c r="P161" s="137">
        <f t="shared" si="21"/>
        <v>0</v>
      </c>
      <c r="Q161" s="137">
        <v>0</v>
      </c>
      <c r="R161" s="137">
        <f t="shared" si="22"/>
        <v>0</v>
      </c>
      <c r="S161" s="137">
        <v>0</v>
      </c>
      <c r="T161" s="138">
        <f t="shared" si="23"/>
        <v>0</v>
      </c>
      <c r="AR161" s="139" t="s">
        <v>146</v>
      </c>
      <c r="AT161" s="139" t="s">
        <v>141</v>
      </c>
      <c r="AU161" s="139" t="s">
        <v>85</v>
      </c>
      <c r="AY161" s="13" t="s">
        <v>138</v>
      </c>
      <c r="BE161" s="140">
        <f t="shared" si="24"/>
        <v>0</v>
      </c>
      <c r="BF161" s="140">
        <f t="shared" si="25"/>
        <v>0</v>
      </c>
      <c r="BG161" s="140">
        <f t="shared" si="26"/>
        <v>0</v>
      </c>
      <c r="BH161" s="140">
        <f t="shared" si="27"/>
        <v>0</v>
      </c>
      <c r="BI161" s="140">
        <f t="shared" si="28"/>
        <v>0</v>
      </c>
      <c r="BJ161" s="13" t="s">
        <v>85</v>
      </c>
      <c r="BK161" s="140">
        <f t="shared" si="29"/>
        <v>0</v>
      </c>
      <c r="BL161" s="13" t="s">
        <v>146</v>
      </c>
      <c r="BM161" s="139" t="s">
        <v>456</v>
      </c>
    </row>
    <row r="162" spans="2:65" s="1" customFormat="1" ht="21.75" customHeight="1">
      <c r="B162" s="28"/>
      <c r="C162" s="128" t="s">
        <v>302</v>
      </c>
      <c r="D162" s="128" t="s">
        <v>141</v>
      </c>
      <c r="E162" s="129" t="s">
        <v>595</v>
      </c>
      <c r="F162" s="130" t="s">
        <v>596</v>
      </c>
      <c r="G162" s="131" t="s">
        <v>260</v>
      </c>
      <c r="H162" s="132">
        <v>10</v>
      </c>
      <c r="I162" s="133"/>
      <c r="J162" s="134">
        <f t="shared" si="20"/>
        <v>0</v>
      </c>
      <c r="K162" s="130" t="s">
        <v>1</v>
      </c>
      <c r="L162" s="28"/>
      <c r="M162" s="135" t="s">
        <v>1</v>
      </c>
      <c r="N162" s="136" t="s">
        <v>42</v>
      </c>
      <c r="P162" s="137">
        <f t="shared" si="21"/>
        <v>0</v>
      </c>
      <c r="Q162" s="137">
        <v>0</v>
      </c>
      <c r="R162" s="137">
        <f t="shared" si="22"/>
        <v>0</v>
      </c>
      <c r="S162" s="137">
        <v>0</v>
      </c>
      <c r="T162" s="138">
        <f t="shared" si="23"/>
        <v>0</v>
      </c>
      <c r="AR162" s="139" t="s">
        <v>146</v>
      </c>
      <c r="AT162" s="139" t="s">
        <v>141</v>
      </c>
      <c r="AU162" s="139" t="s">
        <v>85</v>
      </c>
      <c r="AY162" s="13" t="s">
        <v>138</v>
      </c>
      <c r="BE162" s="140">
        <f t="shared" si="24"/>
        <v>0</v>
      </c>
      <c r="BF162" s="140">
        <f t="shared" si="25"/>
        <v>0</v>
      </c>
      <c r="BG162" s="140">
        <f t="shared" si="26"/>
        <v>0</v>
      </c>
      <c r="BH162" s="140">
        <f t="shared" si="27"/>
        <v>0</v>
      </c>
      <c r="BI162" s="140">
        <f t="shared" si="28"/>
        <v>0</v>
      </c>
      <c r="BJ162" s="13" t="s">
        <v>85</v>
      </c>
      <c r="BK162" s="140">
        <f t="shared" si="29"/>
        <v>0</v>
      </c>
      <c r="BL162" s="13" t="s">
        <v>146</v>
      </c>
      <c r="BM162" s="139" t="s">
        <v>465</v>
      </c>
    </row>
    <row r="163" spans="2:65" s="1" customFormat="1" ht="21.75" customHeight="1">
      <c r="B163" s="28"/>
      <c r="C163" s="128" t="s">
        <v>308</v>
      </c>
      <c r="D163" s="128" t="s">
        <v>141</v>
      </c>
      <c r="E163" s="129" t="s">
        <v>597</v>
      </c>
      <c r="F163" s="130" t="s">
        <v>598</v>
      </c>
      <c r="G163" s="131" t="s">
        <v>260</v>
      </c>
      <c r="H163" s="132">
        <v>10</v>
      </c>
      <c r="I163" s="133"/>
      <c r="J163" s="134">
        <f t="shared" si="20"/>
        <v>0</v>
      </c>
      <c r="K163" s="130" t="s">
        <v>1</v>
      </c>
      <c r="L163" s="28"/>
      <c r="M163" s="135" t="s">
        <v>1</v>
      </c>
      <c r="N163" s="136" t="s">
        <v>42</v>
      </c>
      <c r="P163" s="137">
        <f t="shared" si="21"/>
        <v>0</v>
      </c>
      <c r="Q163" s="137">
        <v>0</v>
      </c>
      <c r="R163" s="137">
        <f t="shared" si="22"/>
        <v>0</v>
      </c>
      <c r="S163" s="137">
        <v>0</v>
      </c>
      <c r="T163" s="138">
        <f t="shared" si="23"/>
        <v>0</v>
      </c>
      <c r="AR163" s="139" t="s">
        <v>146</v>
      </c>
      <c r="AT163" s="139" t="s">
        <v>141</v>
      </c>
      <c r="AU163" s="139" t="s">
        <v>85</v>
      </c>
      <c r="AY163" s="13" t="s">
        <v>138</v>
      </c>
      <c r="BE163" s="140">
        <f t="shared" si="24"/>
        <v>0</v>
      </c>
      <c r="BF163" s="140">
        <f t="shared" si="25"/>
        <v>0</v>
      </c>
      <c r="BG163" s="140">
        <f t="shared" si="26"/>
        <v>0</v>
      </c>
      <c r="BH163" s="140">
        <f t="shared" si="27"/>
        <v>0</v>
      </c>
      <c r="BI163" s="140">
        <f t="shared" si="28"/>
        <v>0</v>
      </c>
      <c r="BJ163" s="13" t="s">
        <v>85</v>
      </c>
      <c r="BK163" s="140">
        <f t="shared" si="29"/>
        <v>0</v>
      </c>
      <c r="BL163" s="13" t="s">
        <v>146</v>
      </c>
      <c r="BM163" s="139" t="s">
        <v>473</v>
      </c>
    </row>
    <row r="164" spans="2:65" s="1" customFormat="1" ht="24.2" customHeight="1">
      <c r="B164" s="28"/>
      <c r="C164" s="128" t="s">
        <v>316</v>
      </c>
      <c r="D164" s="128" t="s">
        <v>141</v>
      </c>
      <c r="E164" s="129" t="s">
        <v>599</v>
      </c>
      <c r="F164" s="130" t="s">
        <v>600</v>
      </c>
      <c r="G164" s="131" t="s">
        <v>539</v>
      </c>
      <c r="H164" s="132">
        <v>1</v>
      </c>
      <c r="I164" s="133"/>
      <c r="J164" s="134">
        <f t="shared" si="20"/>
        <v>0</v>
      </c>
      <c r="K164" s="130" t="s">
        <v>1</v>
      </c>
      <c r="L164" s="28"/>
      <c r="M164" s="135" t="s">
        <v>1</v>
      </c>
      <c r="N164" s="136" t="s">
        <v>42</v>
      </c>
      <c r="P164" s="137">
        <f t="shared" si="21"/>
        <v>0</v>
      </c>
      <c r="Q164" s="137">
        <v>0</v>
      </c>
      <c r="R164" s="137">
        <f t="shared" si="22"/>
        <v>0</v>
      </c>
      <c r="S164" s="137">
        <v>0</v>
      </c>
      <c r="T164" s="138">
        <f t="shared" si="23"/>
        <v>0</v>
      </c>
      <c r="AR164" s="139" t="s">
        <v>146</v>
      </c>
      <c r="AT164" s="139" t="s">
        <v>141</v>
      </c>
      <c r="AU164" s="139" t="s">
        <v>85</v>
      </c>
      <c r="AY164" s="13" t="s">
        <v>138</v>
      </c>
      <c r="BE164" s="140">
        <f t="shared" si="24"/>
        <v>0</v>
      </c>
      <c r="BF164" s="140">
        <f t="shared" si="25"/>
        <v>0</v>
      </c>
      <c r="BG164" s="140">
        <f t="shared" si="26"/>
        <v>0</v>
      </c>
      <c r="BH164" s="140">
        <f t="shared" si="27"/>
        <v>0</v>
      </c>
      <c r="BI164" s="140">
        <f t="shared" si="28"/>
        <v>0</v>
      </c>
      <c r="BJ164" s="13" t="s">
        <v>85</v>
      </c>
      <c r="BK164" s="140">
        <f t="shared" si="29"/>
        <v>0</v>
      </c>
      <c r="BL164" s="13" t="s">
        <v>146</v>
      </c>
      <c r="BM164" s="139" t="s">
        <v>483</v>
      </c>
    </row>
    <row r="165" spans="2:65" s="1" customFormat="1" ht="16.5" customHeight="1">
      <c r="B165" s="28"/>
      <c r="C165" s="128" t="s">
        <v>320</v>
      </c>
      <c r="D165" s="128" t="s">
        <v>141</v>
      </c>
      <c r="E165" s="129" t="s">
        <v>601</v>
      </c>
      <c r="F165" s="130" t="s">
        <v>602</v>
      </c>
      <c r="G165" s="131" t="s">
        <v>144</v>
      </c>
      <c r="H165" s="132">
        <v>1</v>
      </c>
      <c r="I165" s="133"/>
      <c r="J165" s="134">
        <f t="shared" si="20"/>
        <v>0</v>
      </c>
      <c r="K165" s="130" t="s">
        <v>1</v>
      </c>
      <c r="L165" s="28"/>
      <c r="M165" s="135" t="s">
        <v>1</v>
      </c>
      <c r="N165" s="136" t="s">
        <v>42</v>
      </c>
      <c r="P165" s="137">
        <f t="shared" si="21"/>
        <v>0</v>
      </c>
      <c r="Q165" s="137">
        <v>0</v>
      </c>
      <c r="R165" s="137">
        <f t="shared" si="22"/>
        <v>0</v>
      </c>
      <c r="S165" s="137">
        <v>0</v>
      </c>
      <c r="T165" s="138">
        <f t="shared" si="23"/>
        <v>0</v>
      </c>
      <c r="AR165" s="139" t="s">
        <v>146</v>
      </c>
      <c r="AT165" s="139" t="s">
        <v>141</v>
      </c>
      <c r="AU165" s="139" t="s">
        <v>85</v>
      </c>
      <c r="AY165" s="13" t="s">
        <v>138</v>
      </c>
      <c r="BE165" s="140">
        <f t="shared" si="24"/>
        <v>0</v>
      </c>
      <c r="BF165" s="140">
        <f t="shared" si="25"/>
        <v>0</v>
      </c>
      <c r="BG165" s="140">
        <f t="shared" si="26"/>
        <v>0</v>
      </c>
      <c r="BH165" s="140">
        <f t="shared" si="27"/>
        <v>0</v>
      </c>
      <c r="BI165" s="140">
        <f t="shared" si="28"/>
        <v>0</v>
      </c>
      <c r="BJ165" s="13" t="s">
        <v>85</v>
      </c>
      <c r="BK165" s="140">
        <f t="shared" si="29"/>
        <v>0</v>
      </c>
      <c r="BL165" s="13" t="s">
        <v>146</v>
      </c>
      <c r="BM165" s="139" t="s">
        <v>491</v>
      </c>
    </row>
    <row r="166" spans="2:65" s="1" customFormat="1" ht="16.5" customHeight="1">
      <c r="B166" s="28"/>
      <c r="C166" s="128" t="s">
        <v>324</v>
      </c>
      <c r="D166" s="128" t="s">
        <v>141</v>
      </c>
      <c r="E166" s="129" t="s">
        <v>603</v>
      </c>
      <c r="F166" s="130" t="s">
        <v>604</v>
      </c>
      <c r="G166" s="131" t="s">
        <v>144</v>
      </c>
      <c r="H166" s="132">
        <v>1</v>
      </c>
      <c r="I166" s="133"/>
      <c r="J166" s="134">
        <f t="shared" si="20"/>
        <v>0</v>
      </c>
      <c r="K166" s="130" t="s">
        <v>1</v>
      </c>
      <c r="L166" s="28"/>
      <c r="M166" s="135" t="s">
        <v>1</v>
      </c>
      <c r="N166" s="136" t="s">
        <v>42</v>
      </c>
      <c r="P166" s="137">
        <f t="shared" si="21"/>
        <v>0</v>
      </c>
      <c r="Q166" s="137">
        <v>0</v>
      </c>
      <c r="R166" s="137">
        <f t="shared" si="22"/>
        <v>0</v>
      </c>
      <c r="S166" s="137">
        <v>0</v>
      </c>
      <c r="T166" s="138">
        <f t="shared" si="23"/>
        <v>0</v>
      </c>
      <c r="AR166" s="139" t="s">
        <v>146</v>
      </c>
      <c r="AT166" s="139" t="s">
        <v>141</v>
      </c>
      <c r="AU166" s="139" t="s">
        <v>85</v>
      </c>
      <c r="AY166" s="13" t="s">
        <v>138</v>
      </c>
      <c r="BE166" s="140">
        <f t="shared" si="24"/>
        <v>0</v>
      </c>
      <c r="BF166" s="140">
        <f t="shared" si="25"/>
        <v>0</v>
      </c>
      <c r="BG166" s="140">
        <f t="shared" si="26"/>
        <v>0</v>
      </c>
      <c r="BH166" s="140">
        <f t="shared" si="27"/>
        <v>0</v>
      </c>
      <c r="BI166" s="140">
        <f t="shared" si="28"/>
        <v>0</v>
      </c>
      <c r="BJ166" s="13" t="s">
        <v>85</v>
      </c>
      <c r="BK166" s="140">
        <f t="shared" si="29"/>
        <v>0</v>
      </c>
      <c r="BL166" s="13" t="s">
        <v>146</v>
      </c>
      <c r="BM166" s="139" t="s">
        <v>502</v>
      </c>
    </row>
    <row r="167" spans="2:65" s="1" customFormat="1" ht="16.5" customHeight="1">
      <c r="B167" s="28"/>
      <c r="C167" s="128" t="s">
        <v>328</v>
      </c>
      <c r="D167" s="128" t="s">
        <v>141</v>
      </c>
      <c r="E167" s="129" t="s">
        <v>605</v>
      </c>
      <c r="F167" s="130" t="s">
        <v>606</v>
      </c>
      <c r="G167" s="131" t="s">
        <v>144</v>
      </c>
      <c r="H167" s="132">
        <v>2</v>
      </c>
      <c r="I167" s="133"/>
      <c r="J167" s="134">
        <f t="shared" si="20"/>
        <v>0</v>
      </c>
      <c r="K167" s="130" t="s">
        <v>1</v>
      </c>
      <c r="L167" s="28"/>
      <c r="M167" s="135" t="s">
        <v>1</v>
      </c>
      <c r="N167" s="136" t="s">
        <v>42</v>
      </c>
      <c r="P167" s="137">
        <f t="shared" si="21"/>
        <v>0</v>
      </c>
      <c r="Q167" s="137">
        <v>0</v>
      </c>
      <c r="R167" s="137">
        <f t="shared" si="22"/>
        <v>0</v>
      </c>
      <c r="S167" s="137">
        <v>0</v>
      </c>
      <c r="T167" s="138">
        <f t="shared" si="23"/>
        <v>0</v>
      </c>
      <c r="AR167" s="139" t="s">
        <v>146</v>
      </c>
      <c r="AT167" s="139" t="s">
        <v>141</v>
      </c>
      <c r="AU167" s="139" t="s">
        <v>85</v>
      </c>
      <c r="AY167" s="13" t="s">
        <v>138</v>
      </c>
      <c r="BE167" s="140">
        <f t="shared" si="24"/>
        <v>0</v>
      </c>
      <c r="BF167" s="140">
        <f t="shared" si="25"/>
        <v>0</v>
      </c>
      <c r="BG167" s="140">
        <f t="shared" si="26"/>
        <v>0</v>
      </c>
      <c r="BH167" s="140">
        <f t="shared" si="27"/>
        <v>0</v>
      </c>
      <c r="BI167" s="140">
        <f t="shared" si="28"/>
        <v>0</v>
      </c>
      <c r="BJ167" s="13" t="s">
        <v>85</v>
      </c>
      <c r="BK167" s="140">
        <f t="shared" si="29"/>
        <v>0</v>
      </c>
      <c r="BL167" s="13" t="s">
        <v>146</v>
      </c>
      <c r="BM167" s="139" t="s">
        <v>607</v>
      </c>
    </row>
    <row r="168" spans="2:65" s="1" customFormat="1" ht="16.5" customHeight="1">
      <c r="B168" s="28"/>
      <c r="C168" s="128" t="s">
        <v>332</v>
      </c>
      <c r="D168" s="128" t="s">
        <v>141</v>
      </c>
      <c r="E168" s="129" t="s">
        <v>608</v>
      </c>
      <c r="F168" s="130" t="s">
        <v>609</v>
      </c>
      <c r="G168" s="131" t="s">
        <v>144</v>
      </c>
      <c r="H168" s="132">
        <v>1</v>
      </c>
      <c r="I168" s="133"/>
      <c r="J168" s="134">
        <f t="shared" si="20"/>
        <v>0</v>
      </c>
      <c r="K168" s="130" t="s">
        <v>1</v>
      </c>
      <c r="L168" s="28"/>
      <c r="M168" s="135" t="s">
        <v>1</v>
      </c>
      <c r="N168" s="136" t="s">
        <v>42</v>
      </c>
      <c r="P168" s="137">
        <f t="shared" si="21"/>
        <v>0</v>
      </c>
      <c r="Q168" s="137">
        <v>0</v>
      </c>
      <c r="R168" s="137">
        <f t="shared" si="22"/>
        <v>0</v>
      </c>
      <c r="S168" s="137">
        <v>0</v>
      </c>
      <c r="T168" s="138">
        <f t="shared" si="23"/>
        <v>0</v>
      </c>
      <c r="AR168" s="139" t="s">
        <v>146</v>
      </c>
      <c r="AT168" s="139" t="s">
        <v>141</v>
      </c>
      <c r="AU168" s="139" t="s">
        <v>85</v>
      </c>
      <c r="AY168" s="13" t="s">
        <v>138</v>
      </c>
      <c r="BE168" s="140">
        <f t="shared" si="24"/>
        <v>0</v>
      </c>
      <c r="BF168" s="140">
        <f t="shared" si="25"/>
        <v>0</v>
      </c>
      <c r="BG168" s="140">
        <f t="shared" si="26"/>
        <v>0</v>
      </c>
      <c r="BH168" s="140">
        <f t="shared" si="27"/>
        <v>0</v>
      </c>
      <c r="BI168" s="140">
        <f t="shared" si="28"/>
        <v>0</v>
      </c>
      <c r="BJ168" s="13" t="s">
        <v>85</v>
      </c>
      <c r="BK168" s="140">
        <f t="shared" si="29"/>
        <v>0</v>
      </c>
      <c r="BL168" s="13" t="s">
        <v>146</v>
      </c>
      <c r="BM168" s="139" t="s">
        <v>610</v>
      </c>
    </row>
    <row r="169" spans="2:65" s="1" customFormat="1" ht="16.5" customHeight="1">
      <c r="B169" s="28"/>
      <c r="C169" s="128" t="s">
        <v>336</v>
      </c>
      <c r="D169" s="128" t="s">
        <v>141</v>
      </c>
      <c r="E169" s="129" t="s">
        <v>611</v>
      </c>
      <c r="F169" s="130" t="s">
        <v>612</v>
      </c>
      <c r="G169" s="131" t="s">
        <v>144</v>
      </c>
      <c r="H169" s="132">
        <v>6</v>
      </c>
      <c r="I169" s="133"/>
      <c r="J169" s="134">
        <f t="shared" si="20"/>
        <v>0</v>
      </c>
      <c r="K169" s="130" t="s">
        <v>1</v>
      </c>
      <c r="L169" s="28"/>
      <c r="M169" s="135" t="s">
        <v>1</v>
      </c>
      <c r="N169" s="136" t="s">
        <v>42</v>
      </c>
      <c r="P169" s="137">
        <f t="shared" si="21"/>
        <v>0</v>
      </c>
      <c r="Q169" s="137">
        <v>0</v>
      </c>
      <c r="R169" s="137">
        <f t="shared" si="22"/>
        <v>0</v>
      </c>
      <c r="S169" s="137">
        <v>0</v>
      </c>
      <c r="T169" s="138">
        <f t="shared" si="23"/>
        <v>0</v>
      </c>
      <c r="AR169" s="139" t="s">
        <v>146</v>
      </c>
      <c r="AT169" s="139" t="s">
        <v>141</v>
      </c>
      <c r="AU169" s="139" t="s">
        <v>85</v>
      </c>
      <c r="AY169" s="13" t="s">
        <v>138</v>
      </c>
      <c r="BE169" s="140">
        <f t="shared" si="24"/>
        <v>0</v>
      </c>
      <c r="BF169" s="140">
        <f t="shared" si="25"/>
        <v>0</v>
      </c>
      <c r="BG169" s="140">
        <f t="shared" si="26"/>
        <v>0</v>
      </c>
      <c r="BH169" s="140">
        <f t="shared" si="27"/>
        <v>0</v>
      </c>
      <c r="BI169" s="140">
        <f t="shared" si="28"/>
        <v>0</v>
      </c>
      <c r="BJ169" s="13" t="s">
        <v>85</v>
      </c>
      <c r="BK169" s="140">
        <f t="shared" si="29"/>
        <v>0</v>
      </c>
      <c r="BL169" s="13" t="s">
        <v>146</v>
      </c>
      <c r="BM169" s="139" t="s">
        <v>613</v>
      </c>
    </row>
    <row r="170" spans="2:65" s="1" customFormat="1" ht="16.5" customHeight="1">
      <c r="B170" s="28"/>
      <c r="C170" s="128" t="s">
        <v>338</v>
      </c>
      <c r="D170" s="128" t="s">
        <v>141</v>
      </c>
      <c r="E170" s="129" t="s">
        <v>614</v>
      </c>
      <c r="F170" s="130" t="s">
        <v>615</v>
      </c>
      <c r="G170" s="131" t="s">
        <v>144</v>
      </c>
      <c r="H170" s="132">
        <v>2</v>
      </c>
      <c r="I170" s="133"/>
      <c r="J170" s="134">
        <f t="shared" si="20"/>
        <v>0</v>
      </c>
      <c r="K170" s="130" t="s">
        <v>1</v>
      </c>
      <c r="L170" s="28"/>
      <c r="M170" s="135" t="s">
        <v>1</v>
      </c>
      <c r="N170" s="136" t="s">
        <v>42</v>
      </c>
      <c r="P170" s="137">
        <f t="shared" si="21"/>
        <v>0</v>
      </c>
      <c r="Q170" s="137">
        <v>0</v>
      </c>
      <c r="R170" s="137">
        <f t="shared" si="22"/>
        <v>0</v>
      </c>
      <c r="S170" s="137">
        <v>0</v>
      </c>
      <c r="T170" s="138">
        <f t="shared" si="23"/>
        <v>0</v>
      </c>
      <c r="AR170" s="139" t="s">
        <v>146</v>
      </c>
      <c r="AT170" s="139" t="s">
        <v>141</v>
      </c>
      <c r="AU170" s="139" t="s">
        <v>85</v>
      </c>
      <c r="AY170" s="13" t="s">
        <v>138</v>
      </c>
      <c r="BE170" s="140">
        <f t="shared" si="24"/>
        <v>0</v>
      </c>
      <c r="BF170" s="140">
        <f t="shared" si="25"/>
        <v>0</v>
      </c>
      <c r="BG170" s="140">
        <f t="shared" si="26"/>
        <v>0</v>
      </c>
      <c r="BH170" s="140">
        <f t="shared" si="27"/>
        <v>0</v>
      </c>
      <c r="BI170" s="140">
        <f t="shared" si="28"/>
        <v>0</v>
      </c>
      <c r="BJ170" s="13" t="s">
        <v>85</v>
      </c>
      <c r="BK170" s="140">
        <f t="shared" si="29"/>
        <v>0</v>
      </c>
      <c r="BL170" s="13" t="s">
        <v>146</v>
      </c>
      <c r="BM170" s="139" t="s">
        <v>616</v>
      </c>
    </row>
    <row r="171" spans="2:65" s="1" customFormat="1" ht="16.5" customHeight="1">
      <c r="B171" s="28"/>
      <c r="C171" s="128" t="s">
        <v>344</v>
      </c>
      <c r="D171" s="128" t="s">
        <v>141</v>
      </c>
      <c r="E171" s="129" t="s">
        <v>617</v>
      </c>
      <c r="F171" s="130" t="s">
        <v>618</v>
      </c>
      <c r="G171" s="131" t="s">
        <v>567</v>
      </c>
      <c r="H171" s="132">
        <v>7</v>
      </c>
      <c r="I171" s="133"/>
      <c r="J171" s="134">
        <f t="shared" si="20"/>
        <v>0</v>
      </c>
      <c r="K171" s="130" t="s">
        <v>1</v>
      </c>
      <c r="L171" s="28"/>
      <c r="M171" s="135" t="s">
        <v>1</v>
      </c>
      <c r="N171" s="136" t="s">
        <v>42</v>
      </c>
      <c r="P171" s="137">
        <f t="shared" si="21"/>
        <v>0</v>
      </c>
      <c r="Q171" s="137">
        <v>0</v>
      </c>
      <c r="R171" s="137">
        <f t="shared" si="22"/>
        <v>0</v>
      </c>
      <c r="S171" s="137">
        <v>0</v>
      </c>
      <c r="T171" s="138">
        <f t="shared" si="23"/>
        <v>0</v>
      </c>
      <c r="AR171" s="139" t="s">
        <v>146</v>
      </c>
      <c r="AT171" s="139" t="s">
        <v>141</v>
      </c>
      <c r="AU171" s="139" t="s">
        <v>85</v>
      </c>
      <c r="AY171" s="13" t="s">
        <v>138</v>
      </c>
      <c r="BE171" s="140">
        <f t="shared" si="24"/>
        <v>0</v>
      </c>
      <c r="BF171" s="140">
        <f t="shared" si="25"/>
        <v>0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3" t="s">
        <v>85</v>
      </c>
      <c r="BK171" s="140">
        <f t="shared" si="29"/>
        <v>0</v>
      </c>
      <c r="BL171" s="13" t="s">
        <v>146</v>
      </c>
      <c r="BM171" s="139" t="s">
        <v>619</v>
      </c>
    </row>
    <row r="172" spans="2:65" s="1" customFormat="1" ht="16.5" customHeight="1">
      <c r="B172" s="28"/>
      <c r="C172" s="128" t="s">
        <v>348</v>
      </c>
      <c r="D172" s="128" t="s">
        <v>141</v>
      </c>
      <c r="E172" s="129" t="s">
        <v>620</v>
      </c>
      <c r="F172" s="130" t="s">
        <v>618</v>
      </c>
      <c r="G172" s="131" t="s">
        <v>621</v>
      </c>
      <c r="H172" s="132">
        <v>5</v>
      </c>
      <c r="I172" s="133"/>
      <c r="J172" s="134">
        <f t="shared" si="20"/>
        <v>0</v>
      </c>
      <c r="K172" s="130" t="s">
        <v>1</v>
      </c>
      <c r="L172" s="28"/>
      <c r="M172" s="135" t="s">
        <v>1</v>
      </c>
      <c r="N172" s="136" t="s">
        <v>42</v>
      </c>
      <c r="P172" s="137">
        <f t="shared" si="21"/>
        <v>0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AR172" s="139" t="s">
        <v>146</v>
      </c>
      <c r="AT172" s="139" t="s">
        <v>141</v>
      </c>
      <c r="AU172" s="139" t="s">
        <v>85</v>
      </c>
      <c r="AY172" s="13" t="s">
        <v>138</v>
      </c>
      <c r="BE172" s="140">
        <f t="shared" si="24"/>
        <v>0</v>
      </c>
      <c r="BF172" s="140">
        <f t="shared" si="25"/>
        <v>0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3" t="s">
        <v>85</v>
      </c>
      <c r="BK172" s="140">
        <f t="shared" si="29"/>
        <v>0</v>
      </c>
      <c r="BL172" s="13" t="s">
        <v>146</v>
      </c>
      <c r="BM172" s="139" t="s">
        <v>622</v>
      </c>
    </row>
    <row r="173" spans="2:65" s="1" customFormat="1" ht="16.5" customHeight="1">
      <c r="B173" s="28"/>
      <c r="C173" s="128" t="s">
        <v>352</v>
      </c>
      <c r="D173" s="128" t="s">
        <v>141</v>
      </c>
      <c r="E173" s="129" t="s">
        <v>623</v>
      </c>
      <c r="F173" s="130" t="s">
        <v>624</v>
      </c>
      <c r="G173" s="131" t="s">
        <v>144</v>
      </c>
      <c r="H173" s="132">
        <v>1</v>
      </c>
      <c r="I173" s="133"/>
      <c r="J173" s="134">
        <f t="shared" si="20"/>
        <v>0</v>
      </c>
      <c r="K173" s="130" t="s">
        <v>1</v>
      </c>
      <c r="L173" s="28"/>
      <c r="M173" s="135" t="s">
        <v>1</v>
      </c>
      <c r="N173" s="136" t="s">
        <v>42</v>
      </c>
      <c r="P173" s="137">
        <f t="shared" si="21"/>
        <v>0</v>
      </c>
      <c r="Q173" s="137">
        <v>0</v>
      </c>
      <c r="R173" s="137">
        <f t="shared" si="22"/>
        <v>0</v>
      </c>
      <c r="S173" s="137">
        <v>0</v>
      </c>
      <c r="T173" s="138">
        <f t="shared" si="23"/>
        <v>0</v>
      </c>
      <c r="AR173" s="139" t="s">
        <v>146</v>
      </c>
      <c r="AT173" s="139" t="s">
        <v>141</v>
      </c>
      <c r="AU173" s="139" t="s">
        <v>85</v>
      </c>
      <c r="AY173" s="13" t="s">
        <v>138</v>
      </c>
      <c r="BE173" s="140">
        <f t="shared" si="24"/>
        <v>0</v>
      </c>
      <c r="BF173" s="140">
        <f t="shared" si="25"/>
        <v>0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3" t="s">
        <v>85</v>
      </c>
      <c r="BK173" s="140">
        <f t="shared" si="29"/>
        <v>0</v>
      </c>
      <c r="BL173" s="13" t="s">
        <v>146</v>
      </c>
      <c r="BM173" s="139" t="s">
        <v>625</v>
      </c>
    </row>
    <row r="174" spans="2:65" s="1" customFormat="1" ht="16.5" customHeight="1">
      <c r="B174" s="28"/>
      <c r="C174" s="128" t="s">
        <v>358</v>
      </c>
      <c r="D174" s="128" t="s">
        <v>141</v>
      </c>
      <c r="E174" s="129" t="s">
        <v>626</v>
      </c>
      <c r="F174" s="130" t="s">
        <v>627</v>
      </c>
      <c r="G174" s="131" t="s">
        <v>144</v>
      </c>
      <c r="H174" s="132">
        <v>1</v>
      </c>
      <c r="I174" s="133"/>
      <c r="J174" s="134">
        <f t="shared" si="20"/>
        <v>0</v>
      </c>
      <c r="K174" s="130" t="s">
        <v>1</v>
      </c>
      <c r="L174" s="28"/>
      <c r="M174" s="135" t="s">
        <v>1</v>
      </c>
      <c r="N174" s="136" t="s">
        <v>42</v>
      </c>
      <c r="P174" s="137">
        <f t="shared" si="21"/>
        <v>0</v>
      </c>
      <c r="Q174" s="137">
        <v>0</v>
      </c>
      <c r="R174" s="137">
        <f t="shared" si="22"/>
        <v>0</v>
      </c>
      <c r="S174" s="137">
        <v>0</v>
      </c>
      <c r="T174" s="138">
        <f t="shared" si="23"/>
        <v>0</v>
      </c>
      <c r="AR174" s="139" t="s">
        <v>146</v>
      </c>
      <c r="AT174" s="139" t="s">
        <v>141</v>
      </c>
      <c r="AU174" s="139" t="s">
        <v>85</v>
      </c>
      <c r="AY174" s="13" t="s">
        <v>138</v>
      </c>
      <c r="BE174" s="140">
        <f t="shared" si="24"/>
        <v>0</v>
      </c>
      <c r="BF174" s="140">
        <f t="shared" si="25"/>
        <v>0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3" t="s">
        <v>85</v>
      </c>
      <c r="BK174" s="140">
        <f t="shared" si="29"/>
        <v>0</v>
      </c>
      <c r="BL174" s="13" t="s">
        <v>146</v>
      </c>
      <c r="BM174" s="139" t="s">
        <v>628</v>
      </c>
    </row>
    <row r="175" spans="2:65" s="1" customFormat="1" ht="16.5" customHeight="1">
      <c r="B175" s="28"/>
      <c r="C175" s="128" t="s">
        <v>362</v>
      </c>
      <c r="D175" s="128" t="s">
        <v>141</v>
      </c>
      <c r="E175" s="129" t="s">
        <v>629</v>
      </c>
      <c r="F175" s="130" t="s">
        <v>630</v>
      </c>
      <c r="G175" s="131" t="s">
        <v>631</v>
      </c>
      <c r="H175" s="132">
        <v>1</v>
      </c>
      <c r="I175" s="133"/>
      <c r="J175" s="134">
        <f t="shared" si="20"/>
        <v>0</v>
      </c>
      <c r="K175" s="130" t="s">
        <v>1</v>
      </c>
      <c r="L175" s="28"/>
      <c r="M175" s="135" t="s">
        <v>1</v>
      </c>
      <c r="N175" s="136" t="s">
        <v>42</v>
      </c>
      <c r="P175" s="137">
        <f t="shared" si="21"/>
        <v>0</v>
      </c>
      <c r="Q175" s="137">
        <v>0</v>
      </c>
      <c r="R175" s="137">
        <f t="shared" si="22"/>
        <v>0</v>
      </c>
      <c r="S175" s="137">
        <v>0</v>
      </c>
      <c r="T175" s="138">
        <f t="shared" si="23"/>
        <v>0</v>
      </c>
      <c r="AR175" s="139" t="s">
        <v>146</v>
      </c>
      <c r="AT175" s="139" t="s">
        <v>141</v>
      </c>
      <c r="AU175" s="139" t="s">
        <v>85</v>
      </c>
      <c r="AY175" s="13" t="s">
        <v>138</v>
      </c>
      <c r="BE175" s="140">
        <f t="shared" si="24"/>
        <v>0</v>
      </c>
      <c r="BF175" s="140">
        <f t="shared" si="25"/>
        <v>0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3" t="s">
        <v>85</v>
      </c>
      <c r="BK175" s="140">
        <f t="shared" si="29"/>
        <v>0</v>
      </c>
      <c r="BL175" s="13" t="s">
        <v>146</v>
      </c>
      <c r="BM175" s="139" t="s">
        <v>632</v>
      </c>
    </row>
    <row r="176" spans="2:65" s="1" customFormat="1" ht="16.5" customHeight="1">
      <c r="B176" s="28"/>
      <c r="C176" s="128" t="s">
        <v>366</v>
      </c>
      <c r="D176" s="128" t="s">
        <v>141</v>
      </c>
      <c r="E176" s="129" t="s">
        <v>633</v>
      </c>
      <c r="F176" s="130" t="s">
        <v>634</v>
      </c>
      <c r="G176" s="131" t="s">
        <v>144</v>
      </c>
      <c r="H176" s="132">
        <v>3</v>
      </c>
      <c r="I176" s="133"/>
      <c r="J176" s="134">
        <f t="shared" si="20"/>
        <v>0</v>
      </c>
      <c r="K176" s="130" t="s">
        <v>1</v>
      </c>
      <c r="L176" s="28"/>
      <c r="M176" s="135" t="s">
        <v>1</v>
      </c>
      <c r="N176" s="136" t="s">
        <v>42</v>
      </c>
      <c r="P176" s="137">
        <f t="shared" si="21"/>
        <v>0</v>
      </c>
      <c r="Q176" s="137">
        <v>0</v>
      </c>
      <c r="R176" s="137">
        <f t="shared" si="22"/>
        <v>0</v>
      </c>
      <c r="S176" s="137">
        <v>0</v>
      </c>
      <c r="T176" s="138">
        <f t="shared" si="23"/>
        <v>0</v>
      </c>
      <c r="AR176" s="139" t="s">
        <v>146</v>
      </c>
      <c r="AT176" s="139" t="s">
        <v>141</v>
      </c>
      <c r="AU176" s="139" t="s">
        <v>85</v>
      </c>
      <c r="AY176" s="13" t="s">
        <v>138</v>
      </c>
      <c r="BE176" s="140">
        <f t="shared" si="24"/>
        <v>0</v>
      </c>
      <c r="BF176" s="140">
        <f t="shared" si="25"/>
        <v>0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3" t="s">
        <v>85</v>
      </c>
      <c r="BK176" s="140">
        <f t="shared" si="29"/>
        <v>0</v>
      </c>
      <c r="BL176" s="13" t="s">
        <v>146</v>
      </c>
      <c r="BM176" s="139" t="s">
        <v>635</v>
      </c>
    </row>
    <row r="177" spans="2:65" s="1" customFormat="1" ht="16.5" customHeight="1">
      <c r="B177" s="28"/>
      <c r="C177" s="128" t="s">
        <v>372</v>
      </c>
      <c r="D177" s="128" t="s">
        <v>141</v>
      </c>
      <c r="E177" s="129" t="s">
        <v>636</v>
      </c>
      <c r="F177" s="130" t="s">
        <v>637</v>
      </c>
      <c r="G177" s="131" t="s">
        <v>631</v>
      </c>
      <c r="H177" s="132">
        <v>1</v>
      </c>
      <c r="I177" s="133"/>
      <c r="J177" s="134">
        <f t="shared" si="20"/>
        <v>0</v>
      </c>
      <c r="K177" s="130" t="s">
        <v>1</v>
      </c>
      <c r="L177" s="28"/>
      <c r="M177" s="135" t="s">
        <v>1</v>
      </c>
      <c r="N177" s="136" t="s">
        <v>42</v>
      </c>
      <c r="P177" s="137">
        <f t="shared" si="21"/>
        <v>0</v>
      </c>
      <c r="Q177" s="137">
        <v>0</v>
      </c>
      <c r="R177" s="137">
        <f t="shared" si="22"/>
        <v>0</v>
      </c>
      <c r="S177" s="137">
        <v>0</v>
      </c>
      <c r="T177" s="138">
        <f t="shared" si="23"/>
        <v>0</v>
      </c>
      <c r="AR177" s="139" t="s">
        <v>146</v>
      </c>
      <c r="AT177" s="139" t="s">
        <v>141</v>
      </c>
      <c r="AU177" s="139" t="s">
        <v>85</v>
      </c>
      <c r="AY177" s="13" t="s">
        <v>138</v>
      </c>
      <c r="BE177" s="140">
        <f t="shared" si="24"/>
        <v>0</v>
      </c>
      <c r="BF177" s="140">
        <f t="shared" si="25"/>
        <v>0</v>
      </c>
      <c r="BG177" s="140">
        <f t="shared" si="26"/>
        <v>0</v>
      </c>
      <c r="BH177" s="140">
        <f t="shared" si="27"/>
        <v>0</v>
      </c>
      <c r="BI177" s="140">
        <f t="shared" si="28"/>
        <v>0</v>
      </c>
      <c r="BJ177" s="13" t="s">
        <v>85</v>
      </c>
      <c r="BK177" s="140">
        <f t="shared" si="29"/>
        <v>0</v>
      </c>
      <c r="BL177" s="13" t="s">
        <v>146</v>
      </c>
      <c r="BM177" s="139" t="s">
        <v>638</v>
      </c>
    </row>
    <row r="178" spans="2:65" s="1" customFormat="1" ht="16.5" customHeight="1">
      <c r="B178" s="28"/>
      <c r="C178" s="128" t="s">
        <v>376</v>
      </c>
      <c r="D178" s="128" t="s">
        <v>141</v>
      </c>
      <c r="E178" s="129" t="s">
        <v>639</v>
      </c>
      <c r="F178" s="130" t="s">
        <v>640</v>
      </c>
      <c r="G178" s="131" t="s">
        <v>260</v>
      </c>
      <c r="H178" s="132">
        <v>45</v>
      </c>
      <c r="I178" s="133"/>
      <c r="J178" s="134">
        <f t="shared" si="20"/>
        <v>0</v>
      </c>
      <c r="K178" s="130" t="s">
        <v>1</v>
      </c>
      <c r="L178" s="28"/>
      <c r="M178" s="135" t="s">
        <v>1</v>
      </c>
      <c r="N178" s="136" t="s">
        <v>42</v>
      </c>
      <c r="P178" s="137">
        <f t="shared" si="21"/>
        <v>0</v>
      </c>
      <c r="Q178" s="137">
        <v>0</v>
      </c>
      <c r="R178" s="137">
        <f t="shared" si="22"/>
        <v>0</v>
      </c>
      <c r="S178" s="137">
        <v>0</v>
      </c>
      <c r="T178" s="138">
        <f t="shared" si="23"/>
        <v>0</v>
      </c>
      <c r="AR178" s="139" t="s">
        <v>146</v>
      </c>
      <c r="AT178" s="139" t="s">
        <v>141</v>
      </c>
      <c r="AU178" s="139" t="s">
        <v>85</v>
      </c>
      <c r="AY178" s="13" t="s">
        <v>138</v>
      </c>
      <c r="BE178" s="140">
        <f t="shared" si="24"/>
        <v>0</v>
      </c>
      <c r="BF178" s="140">
        <f t="shared" si="25"/>
        <v>0</v>
      </c>
      <c r="BG178" s="140">
        <f t="shared" si="26"/>
        <v>0</v>
      </c>
      <c r="BH178" s="140">
        <f t="shared" si="27"/>
        <v>0</v>
      </c>
      <c r="BI178" s="140">
        <f t="shared" si="28"/>
        <v>0</v>
      </c>
      <c r="BJ178" s="13" t="s">
        <v>85</v>
      </c>
      <c r="BK178" s="140">
        <f t="shared" si="29"/>
        <v>0</v>
      </c>
      <c r="BL178" s="13" t="s">
        <v>146</v>
      </c>
      <c r="BM178" s="139" t="s">
        <v>641</v>
      </c>
    </row>
    <row r="179" spans="2:65" s="1" customFormat="1" ht="16.5" customHeight="1">
      <c r="B179" s="28"/>
      <c r="C179" s="128" t="s">
        <v>380</v>
      </c>
      <c r="D179" s="128" t="s">
        <v>141</v>
      </c>
      <c r="E179" s="129" t="s">
        <v>642</v>
      </c>
      <c r="F179" s="130" t="s">
        <v>643</v>
      </c>
      <c r="G179" s="131" t="s">
        <v>260</v>
      </c>
      <c r="H179" s="132">
        <v>45</v>
      </c>
      <c r="I179" s="133"/>
      <c r="J179" s="134">
        <f t="shared" si="20"/>
        <v>0</v>
      </c>
      <c r="K179" s="130" t="s">
        <v>1</v>
      </c>
      <c r="L179" s="28"/>
      <c r="M179" s="135" t="s">
        <v>1</v>
      </c>
      <c r="N179" s="136" t="s">
        <v>42</v>
      </c>
      <c r="P179" s="137">
        <f t="shared" si="21"/>
        <v>0</v>
      </c>
      <c r="Q179" s="137">
        <v>0</v>
      </c>
      <c r="R179" s="137">
        <f t="shared" si="22"/>
        <v>0</v>
      </c>
      <c r="S179" s="137">
        <v>0</v>
      </c>
      <c r="T179" s="138">
        <f t="shared" si="23"/>
        <v>0</v>
      </c>
      <c r="AR179" s="139" t="s">
        <v>146</v>
      </c>
      <c r="AT179" s="139" t="s">
        <v>141</v>
      </c>
      <c r="AU179" s="139" t="s">
        <v>85</v>
      </c>
      <c r="AY179" s="13" t="s">
        <v>138</v>
      </c>
      <c r="BE179" s="140">
        <f t="shared" si="24"/>
        <v>0</v>
      </c>
      <c r="BF179" s="140">
        <f t="shared" si="25"/>
        <v>0</v>
      </c>
      <c r="BG179" s="140">
        <f t="shared" si="26"/>
        <v>0</v>
      </c>
      <c r="BH179" s="140">
        <f t="shared" si="27"/>
        <v>0</v>
      </c>
      <c r="BI179" s="140">
        <f t="shared" si="28"/>
        <v>0</v>
      </c>
      <c r="BJ179" s="13" t="s">
        <v>85</v>
      </c>
      <c r="BK179" s="140">
        <f t="shared" si="29"/>
        <v>0</v>
      </c>
      <c r="BL179" s="13" t="s">
        <v>146</v>
      </c>
      <c r="BM179" s="139" t="s">
        <v>644</v>
      </c>
    </row>
    <row r="180" spans="2:65" s="1" customFormat="1" ht="16.5" customHeight="1">
      <c r="B180" s="28"/>
      <c r="C180" s="128" t="s">
        <v>384</v>
      </c>
      <c r="D180" s="128" t="s">
        <v>141</v>
      </c>
      <c r="E180" s="129" t="s">
        <v>645</v>
      </c>
      <c r="F180" s="130" t="s">
        <v>646</v>
      </c>
      <c r="G180" s="131" t="s">
        <v>539</v>
      </c>
      <c r="H180" s="132">
        <v>1</v>
      </c>
      <c r="I180" s="133"/>
      <c r="J180" s="134">
        <f t="shared" si="20"/>
        <v>0</v>
      </c>
      <c r="K180" s="130" t="s">
        <v>1</v>
      </c>
      <c r="L180" s="28"/>
      <c r="M180" s="135" t="s">
        <v>1</v>
      </c>
      <c r="N180" s="136" t="s">
        <v>42</v>
      </c>
      <c r="P180" s="137">
        <f t="shared" si="21"/>
        <v>0</v>
      </c>
      <c r="Q180" s="137">
        <v>0</v>
      </c>
      <c r="R180" s="137">
        <f t="shared" si="22"/>
        <v>0</v>
      </c>
      <c r="S180" s="137">
        <v>0</v>
      </c>
      <c r="T180" s="138">
        <f t="shared" si="23"/>
        <v>0</v>
      </c>
      <c r="AR180" s="139" t="s">
        <v>146</v>
      </c>
      <c r="AT180" s="139" t="s">
        <v>141</v>
      </c>
      <c r="AU180" s="139" t="s">
        <v>85</v>
      </c>
      <c r="AY180" s="13" t="s">
        <v>138</v>
      </c>
      <c r="BE180" s="140">
        <f t="shared" si="24"/>
        <v>0</v>
      </c>
      <c r="BF180" s="140">
        <f t="shared" si="25"/>
        <v>0</v>
      </c>
      <c r="BG180" s="140">
        <f t="shared" si="26"/>
        <v>0</v>
      </c>
      <c r="BH180" s="140">
        <f t="shared" si="27"/>
        <v>0</v>
      </c>
      <c r="BI180" s="140">
        <f t="shared" si="28"/>
        <v>0</v>
      </c>
      <c r="BJ180" s="13" t="s">
        <v>85</v>
      </c>
      <c r="BK180" s="140">
        <f t="shared" si="29"/>
        <v>0</v>
      </c>
      <c r="BL180" s="13" t="s">
        <v>146</v>
      </c>
      <c r="BM180" s="139" t="s">
        <v>647</v>
      </c>
    </row>
    <row r="181" spans="2:65" s="11" customFormat="1" ht="25.9" customHeight="1">
      <c r="B181" s="116"/>
      <c r="D181" s="117" t="s">
        <v>76</v>
      </c>
      <c r="E181" s="118" t="s">
        <v>167</v>
      </c>
      <c r="F181" s="118" t="s">
        <v>648</v>
      </c>
      <c r="I181" s="119"/>
      <c r="J181" s="120">
        <f>BK181</f>
        <v>0</v>
      </c>
      <c r="L181" s="116"/>
      <c r="M181" s="121"/>
      <c r="P181" s="122">
        <f>SUM(P182:P198)</f>
        <v>0</v>
      </c>
      <c r="R181" s="122">
        <f>SUM(R182:R198)</f>
        <v>0</v>
      </c>
      <c r="T181" s="123">
        <f>SUM(T182:T198)</f>
        <v>0</v>
      </c>
      <c r="AR181" s="117" t="s">
        <v>85</v>
      </c>
      <c r="AT181" s="124" t="s">
        <v>76</v>
      </c>
      <c r="AU181" s="124" t="s">
        <v>77</v>
      </c>
      <c r="AY181" s="117" t="s">
        <v>138</v>
      </c>
      <c r="BK181" s="125">
        <f>SUM(BK182:BK198)</f>
        <v>0</v>
      </c>
    </row>
    <row r="182" spans="2:65" s="1" customFormat="1" ht="16.5" customHeight="1">
      <c r="B182" s="28"/>
      <c r="C182" s="128" t="s">
        <v>388</v>
      </c>
      <c r="D182" s="128" t="s">
        <v>141</v>
      </c>
      <c r="E182" s="129" t="s">
        <v>649</v>
      </c>
      <c r="F182" s="130" t="s">
        <v>650</v>
      </c>
      <c r="G182" s="131" t="s">
        <v>631</v>
      </c>
      <c r="H182" s="132">
        <v>1</v>
      </c>
      <c r="I182" s="133"/>
      <c r="J182" s="134">
        <f>ROUND(I182*H182,2)</f>
        <v>0</v>
      </c>
      <c r="K182" s="130" t="s">
        <v>1</v>
      </c>
      <c r="L182" s="28"/>
      <c r="M182" s="135" t="s">
        <v>1</v>
      </c>
      <c r="N182" s="136" t="s">
        <v>42</v>
      </c>
      <c r="P182" s="137">
        <f>O182*H182</f>
        <v>0</v>
      </c>
      <c r="Q182" s="137">
        <v>0</v>
      </c>
      <c r="R182" s="137">
        <f>Q182*H182</f>
        <v>0</v>
      </c>
      <c r="S182" s="137">
        <v>0</v>
      </c>
      <c r="T182" s="138">
        <f>S182*H182</f>
        <v>0</v>
      </c>
      <c r="AR182" s="139" t="s">
        <v>146</v>
      </c>
      <c r="AT182" s="139" t="s">
        <v>141</v>
      </c>
      <c r="AU182" s="139" t="s">
        <v>85</v>
      </c>
      <c r="AY182" s="13" t="s">
        <v>138</v>
      </c>
      <c r="BE182" s="140">
        <f>IF(N182="základní",J182,0)</f>
        <v>0</v>
      </c>
      <c r="BF182" s="140">
        <f>IF(N182="snížená",J182,0)</f>
        <v>0</v>
      </c>
      <c r="BG182" s="140">
        <f>IF(N182="zákl. přenesená",J182,0)</f>
        <v>0</v>
      </c>
      <c r="BH182" s="140">
        <f>IF(N182="sníž. přenesená",J182,0)</f>
        <v>0</v>
      </c>
      <c r="BI182" s="140">
        <f>IF(N182="nulová",J182,0)</f>
        <v>0</v>
      </c>
      <c r="BJ182" s="13" t="s">
        <v>85</v>
      </c>
      <c r="BK182" s="140">
        <f>ROUND(I182*H182,2)</f>
        <v>0</v>
      </c>
      <c r="BL182" s="13" t="s">
        <v>146</v>
      </c>
      <c r="BM182" s="139" t="s">
        <v>651</v>
      </c>
    </row>
    <row r="183" spans="2:65" s="1" customFormat="1" ht="19.5">
      <c r="B183" s="28"/>
      <c r="D183" s="141" t="s">
        <v>171</v>
      </c>
      <c r="F183" s="142" t="s">
        <v>652</v>
      </c>
      <c r="I183" s="143"/>
      <c r="L183" s="28"/>
      <c r="M183" s="144"/>
      <c r="T183" s="52"/>
      <c r="AT183" s="13" t="s">
        <v>171</v>
      </c>
      <c r="AU183" s="13" t="s">
        <v>85</v>
      </c>
    </row>
    <row r="184" spans="2:65" s="1" customFormat="1" ht="16.5" customHeight="1">
      <c r="B184" s="28"/>
      <c r="C184" s="128" t="s">
        <v>392</v>
      </c>
      <c r="D184" s="128" t="s">
        <v>141</v>
      </c>
      <c r="E184" s="129" t="s">
        <v>653</v>
      </c>
      <c r="F184" s="130" t="s">
        <v>654</v>
      </c>
      <c r="G184" s="131" t="s">
        <v>631</v>
      </c>
      <c r="H184" s="132">
        <v>3</v>
      </c>
      <c r="I184" s="133"/>
      <c r="J184" s="134">
        <f t="shared" ref="J184:J198" si="30">ROUND(I184*H184,2)</f>
        <v>0</v>
      </c>
      <c r="K184" s="130" t="s">
        <v>1</v>
      </c>
      <c r="L184" s="28"/>
      <c r="M184" s="135" t="s">
        <v>1</v>
      </c>
      <c r="N184" s="136" t="s">
        <v>42</v>
      </c>
      <c r="P184" s="137">
        <f t="shared" ref="P184:P198" si="31">O184*H184</f>
        <v>0</v>
      </c>
      <c r="Q184" s="137">
        <v>0</v>
      </c>
      <c r="R184" s="137">
        <f t="shared" ref="R184:R198" si="32">Q184*H184</f>
        <v>0</v>
      </c>
      <c r="S184" s="137">
        <v>0</v>
      </c>
      <c r="T184" s="138">
        <f t="shared" ref="T184:T198" si="33">S184*H184</f>
        <v>0</v>
      </c>
      <c r="AR184" s="139" t="s">
        <v>146</v>
      </c>
      <c r="AT184" s="139" t="s">
        <v>141</v>
      </c>
      <c r="AU184" s="139" t="s">
        <v>85</v>
      </c>
      <c r="AY184" s="13" t="s">
        <v>138</v>
      </c>
      <c r="BE184" s="140">
        <f t="shared" ref="BE184:BE198" si="34">IF(N184="základní",J184,0)</f>
        <v>0</v>
      </c>
      <c r="BF184" s="140">
        <f t="shared" ref="BF184:BF198" si="35">IF(N184="snížená",J184,0)</f>
        <v>0</v>
      </c>
      <c r="BG184" s="140">
        <f t="shared" ref="BG184:BG198" si="36">IF(N184="zákl. přenesená",J184,0)</f>
        <v>0</v>
      </c>
      <c r="BH184" s="140">
        <f t="shared" ref="BH184:BH198" si="37">IF(N184="sníž. přenesená",J184,0)</f>
        <v>0</v>
      </c>
      <c r="BI184" s="140">
        <f t="shared" ref="BI184:BI198" si="38">IF(N184="nulová",J184,0)</f>
        <v>0</v>
      </c>
      <c r="BJ184" s="13" t="s">
        <v>85</v>
      </c>
      <c r="BK184" s="140">
        <f t="shared" ref="BK184:BK198" si="39">ROUND(I184*H184,2)</f>
        <v>0</v>
      </c>
      <c r="BL184" s="13" t="s">
        <v>146</v>
      </c>
      <c r="BM184" s="139" t="s">
        <v>655</v>
      </c>
    </row>
    <row r="185" spans="2:65" s="1" customFormat="1" ht="16.5" customHeight="1">
      <c r="B185" s="28"/>
      <c r="C185" s="128" t="s">
        <v>398</v>
      </c>
      <c r="D185" s="128" t="s">
        <v>141</v>
      </c>
      <c r="E185" s="129" t="s">
        <v>656</v>
      </c>
      <c r="F185" s="130" t="s">
        <v>657</v>
      </c>
      <c r="G185" s="131" t="s">
        <v>631</v>
      </c>
      <c r="H185" s="132">
        <v>3</v>
      </c>
      <c r="I185" s="133"/>
      <c r="J185" s="134">
        <f t="shared" si="30"/>
        <v>0</v>
      </c>
      <c r="K185" s="130" t="s">
        <v>1</v>
      </c>
      <c r="L185" s="28"/>
      <c r="M185" s="135" t="s">
        <v>1</v>
      </c>
      <c r="N185" s="136" t="s">
        <v>42</v>
      </c>
      <c r="P185" s="137">
        <f t="shared" si="31"/>
        <v>0</v>
      </c>
      <c r="Q185" s="137">
        <v>0</v>
      </c>
      <c r="R185" s="137">
        <f t="shared" si="32"/>
        <v>0</v>
      </c>
      <c r="S185" s="137">
        <v>0</v>
      </c>
      <c r="T185" s="138">
        <f t="shared" si="33"/>
        <v>0</v>
      </c>
      <c r="AR185" s="139" t="s">
        <v>146</v>
      </c>
      <c r="AT185" s="139" t="s">
        <v>141</v>
      </c>
      <c r="AU185" s="139" t="s">
        <v>85</v>
      </c>
      <c r="AY185" s="13" t="s">
        <v>138</v>
      </c>
      <c r="BE185" s="140">
        <f t="shared" si="34"/>
        <v>0</v>
      </c>
      <c r="BF185" s="140">
        <f t="shared" si="35"/>
        <v>0</v>
      </c>
      <c r="BG185" s="140">
        <f t="shared" si="36"/>
        <v>0</v>
      </c>
      <c r="BH185" s="140">
        <f t="shared" si="37"/>
        <v>0</v>
      </c>
      <c r="BI185" s="140">
        <f t="shared" si="38"/>
        <v>0</v>
      </c>
      <c r="BJ185" s="13" t="s">
        <v>85</v>
      </c>
      <c r="BK185" s="140">
        <f t="shared" si="39"/>
        <v>0</v>
      </c>
      <c r="BL185" s="13" t="s">
        <v>146</v>
      </c>
      <c r="BM185" s="139" t="s">
        <v>658</v>
      </c>
    </row>
    <row r="186" spans="2:65" s="1" customFormat="1" ht="16.5" customHeight="1">
      <c r="B186" s="28"/>
      <c r="C186" s="128" t="s">
        <v>402</v>
      </c>
      <c r="D186" s="128" t="s">
        <v>141</v>
      </c>
      <c r="E186" s="129" t="s">
        <v>659</v>
      </c>
      <c r="F186" s="130" t="s">
        <v>660</v>
      </c>
      <c r="G186" s="131" t="s">
        <v>631</v>
      </c>
      <c r="H186" s="132">
        <v>2</v>
      </c>
      <c r="I186" s="133"/>
      <c r="J186" s="134">
        <f t="shared" si="30"/>
        <v>0</v>
      </c>
      <c r="K186" s="130" t="s">
        <v>1</v>
      </c>
      <c r="L186" s="28"/>
      <c r="M186" s="135" t="s">
        <v>1</v>
      </c>
      <c r="N186" s="136" t="s">
        <v>42</v>
      </c>
      <c r="P186" s="137">
        <f t="shared" si="31"/>
        <v>0</v>
      </c>
      <c r="Q186" s="137">
        <v>0</v>
      </c>
      <c r="R186" s="137">
        <f t="shared" si="32"/>
        <v>0</v>
      </c>
      <c r="S186" s="137">
        <v>0</v>
      </c>
      <c r="T186" s="138">
        <f t="shared" si="33"/>
        <v>0</v>
      </c>
      <c r="AR186" s="139" t="s">
        <v>146</v>
      </c>
      <c r="AT186" s="139" t="s">
        <v>141</v>
      </c>
      <c r="AU186" s="139" t="s">
        <v>85</v>
      </c>
      <c r="AY186" s="13" t="s">
        <v>138</v>
      </c>
      <c r="BE186" s="140">
        <f t="shared" si="34"/>
        <v>0</v>
      </c>
      <c r="BF186" s="140">
        <f t="shared" si="35"/>
        <v>0</v>
      </c>
      <c r="BG186" s="140">
        <f t="shared" si="36"/>
        <v>0</v>
      </c>
      <c r="BH186" s="140">
        <f t="shared" si="37"/>
        <v>0</v>
      </c>
      <c r="BI186" s="140">
        <f t="shared" si="38"/>
        <v>0</v>
      </c>
      <c r="BJ186" s="13" t="s">
        <v>85</v>
      </c>
      <c r="BK186" s="140">
        <f t="shared" si="39"/>
        <v>0</v>
      </c>
      <c r="BL186" s="13" t="s">
        <v>146</v>
      </c>
      <c r="BM186" s="139" t="s">
        <v>661</v>
      </c>
    </row>
    <row r="187" spans="2:65" s="1" customFormat="1" ht="16.5" customHeight="1">
      <c r="B187" s="28"/>
      <c r="C187" s="128" t="s">
        <v>406</v>
      </c>
      <c r="D187" s="128" t="s">
        <v>141</v>
      </c>
      <c r="E187" s="129" t="s">
        <v>662</v>
      </c>
      <c r="F187" s="130" t="s">
        <v>663</v>
      </c>
      <c r="G187" s="131" t="s">
        <v>631</v>
      </c>
      <c r="H187" s="132">
        <v>2</v>
      </c>
      <c r="I187" s="133"/>
      <c r="J187" s="134">
        <f t="shared" si="30"/>
        <v>0</v>
      </c>
      <c r="K187" s="130" t="s">
        <v>1</v>
      </c>
      <c r="L187" s="28"/>
      <c r="M187" s="135" t="s">
        <v>1</v>
      </c>
      <c r="N187" s="136" t="s">
        <v>42</v>
      </c>
      <c r="P187" s="137">
        <f t="shared" si="31"/>
        <v>0</v>
      </c>
      <c r="Q187" s="137">
        <v>0</v>
      </c>
      <c r="R187" s="137">
        <f t="shared" si="32"/>
        <v>0</v>
      </c>
      <c r="S187" s="137">
        <v>0</v>
      </c>
      <c r="T187" s="138">
        <f t="shared" si="33"/>
        <v>0</v>
      </c>
      <c r="AR187" s="139" t="s">
        <v>146</v>
      </c>
      <c r="AT187" s="139" t="s">
        <v>141</v>
      </c>
      <c r="AU187" s="139" t="s">
        <v>85</v>
      </c>
      <c r="AY187" s="13" t="s">
        <v>138</v>
      </c>
      <c r="BE187" s="140">
        <f t="shared" si="34"/>
        <v>0</v>
      </c>
      <c r="BF187" s="140">
        <f t="shared" si="35"/>
        <v>0</v>
      </c>
      <c r="BG187" s="140">
        <f t="shared" si="36"/>
        <v>0</v>
      </c>
      <c r="BH187" s="140">
        <f t="shared" si="37"/>
        <v>0</v>
      </c>
      <c r="BI187" s="140">
        <f t="shared" si="38"/>
        <v>0</v>
      </c>
      <c r="BJ187" s="13" t="s">
        <v>85</v>
      </c>
      <c r="BK187" s="140">
        <f t="shared" si="39"/>
        <v>0</v>
      </c>
      <c r="BL187" s="13" t="s">
        <v>146</v>
      </c>
      <c r="BM187" s="139" t="s">
        <v>664</v>
      </c>
    </row>
    <row r="188" spans="2:65" s="1" customFormat="1" ht="16.5" customHeight="1">
      <c r="B188" s="28"/>
      <c r="C188" s="128" t="s">
        <v>410</v>
      </c>
      <c r="D188" s="128" t="s">
        <v>141</v>
      </c>
      <c r="E188" s="129" t="s">
        <v>665</v>
      </c>
      <c r="F188" s="130" t="s">
        <v>666</v>
      </c>
      <c r="G188" s="131" t="s">
        <v>631</v>
      </c>
      <c r="H188" s="132">
        <v>2</v>
      </c>
      <c r="I188" s="133"/>
      <c r="J188" s="134">
        <f t="shared" si="30"/>
        <v>0</v>
      </c>
      <c r="K188" s="130" t="s">
        <v>1</v>
      </c>
      <c r="L188" s="28"/>
      <c r="M188" s="135" t="s">
        <v>1</v>
      </c>
      <c r="N188" s="136" t="s">
        <v>42</v>
      </c>
      <c r="P188" s="137">
        <f t="shared" si="31"/>
        <v>0</v>
      </c>
      <c r="Q188" s="137">
        <v>0</v>
      </c>
      <c r="R188" s="137">
        <f t="shared" si="32"/>
        <v>0</v>
      </c>
      <c r="S188" s="137">
        <v>0</v>
      </c>
      <c r="T188" s="138">
        <f t="shared" si="33"/>
        <v>0</v>
      </c>
      <c r="AR188" s="139" t="s">
        <v>146</v>
      </c>
      <c r="AT188" s="139" t="s">
        <v>141</v>
      </c>
      <c r="AU188" s="139" t="s">
        <v>85</v>
      </c>
      <c r="AY188" s="13" t="s">
        <v>138</v>
      </c>
      <c r="BE188" s="140">
        <f t="shared" si="34"/>
        <v>0</v>
      </c>
      <c r="BF188" s="140">
        <f t="shared" si="35"/>
        <v>0</v>
      </c>
      <c r="BG188" s="140">
        <f t="shared" si="36"/>
        <v>0</v>
      </c>
      <c r="BH188" s="140">
        <f t="shared" si="37"/>
        <v>0</v>
      </c>
      <c r="BI188" s="140">
        <f t="shared" si="38"/>
        <v>0</v>
      </c>
      <c r="BJ188" s="13" t="s">
        <v>85</v>
      </c>
      <c r="BK188" s="140">
        <f t="shared" si="39"/>
        <v>0</v>
      </c>
      <c r="BL188" s="13" t="s">
        <v>146</v>
      </c>
      <c r="BM188" s="139" t="s">
        <v>667</v>
      </c>
    </row>
    <row r="189" spans="2:65" s="1" customFormat="1" ht="16.5" customHeight="1">
      <c r="B189" s="28"/>
      <c r="C189" s="128" t="s">
        <v>414</v>
      </c>
      <c r="D189" s="128" t="s">
        <v>141</v>
      </c>
      <c r="E189" s="129" t="s">
        <v>668</v>
      </c>
      <c r="F189" s="130" t="s">
        <v>669</v>
      </c>
      <c r="G189" s="131" t="s">
        <v>631</v>
      </c>
      <c r="H189" s="132">
        <v>1</v>
      </c>
      <c r="I189" s="133"/>
      <c r="J189" s="134">
        <f t="shared" si="30"/>
        <v>0</v>
      </c>
      <c r="K189" s="130" t="s">
        <v>1</v>
      </c>
      <c r="L189" s="28"/>
      <c r="M189" s="135" t="s">
        <v>1</v>
      </c>
      <c r="N189" s="136" t="s">
        <v>42</v>
      </c>
      <c r="P189" s="137">
        <f t="shared" si="31"/>
        <v>0</v>
      </c>
      <c r="Q189" s="137">
        <v>0</v>
      </c>
      <c r="R189" s="137">
        <f t="shared" si="32"/>
        <v>0</v>
      </c>
      <c r="S189" s="137">
        <v>0</v>
      </c>
      <c r="T189" s="138">
        <f t="shared" si="33"/>
        <v>0</v>
      </c>
      <c r="AR189" s="139" t="s">
        <v>146</v>
      </c>
      <c r="AT189" s="139" t="s">
        <v>141</v>
      </c>
      <c r="AU189" s="139" t="s">
        <v>85</v>
      </c>
      <c r="AY189" s="13" t="s">
        <v>138</v>
      </c>
      <c r="BE189" s="140">
        <f t="shared" si="34"/>
        <v>0</v>
      </c>
      <c r="BF189" s="140">
        <f t="shared" si="35"/>
        <v>0</v>
      </c>
      <c r="BG189" s="140">
        <f t="shared" si="36"/>
        <v>0</v>
      </c>
      <c r="BH189" s="140">
        <f t="shared" si="37"/>
        <v>0</v>
      </c>
      <c r="BI189" s="140">
        <f t="shared" si="38"/>
        <v>0</v>
      </c>
      <c r="BJ189" s="13" t="s">
        <v>85</v>
      </c>
      <c r="BK189" s="140">
        <f t="shared" si="39"/>
        <v>0</v>
      </c>
      <c r="BL189" s="13" t="s">
        <v>146</v>
      </c>
      <c r="BM189" s="139" t="s">
        <v>670</v>
      </c>
    </row>
    <row r="190" spans="2:65" s="1" customFormat="1" ht="16.5" customHeight="1">
      <c r="B190" s="28"/>
      <c r="C190" s="128" t="s">
        <v>418</v>
      </c>
      <c r="D190" s="128" t="s">
        <v>141</v>
      </c>
      <c r="E190" s="129" t="s">
        <v>671</v>
      </c>
      <c r="F190" s="130" t="s">
        <v>672</v>
      </c>
      <c r="G190" s="131" t="s">
        <v>144</v>
      </c>
      <c r="H190" s="132">
        <v>1</v>
      </c>
      <c r="I190" s="133"/>
      <c r="J190" s="134">
        <f t="shared" si="30"/>
        <v>0</v>
      </c>
      <c r="K190" s="130" t="s">
        <v>1</v>
      </c>
      <c r="L190" s="28"/>
      <c r="M190" s="135" t="s">
        <v>1</v>
      </c>
      <c r="N190" s="136" t="s">
        <v>42</v>
      </c>
      <c r="P190" s="137">
        <f t="shared" si="31"/>
        <v>0</v>
      </c>
      <c r="Q190" s="137">
        <v>0</v>
      </c>
      <c r="R190" s="137">
        <f t="shared" si="32"/>
        <v>0</v>
      </c>
      <c r="S190" s="137">
        <v>0</v>
      </c>
      <c r="T190" s="138">
        <f t="shared" si="33"/>
        <v>0</v>
      </c>
      <c r="AR190" s="139" t="s">
        <v>146</v>
      </c>
      <c r="AT190" s="139" t="s">
        <v>141</v>
      </c>
      <c r="AU190" s="139" t="s">
        <v>85</v>
      </c>
      <c r="AY190" s="13" t="s">
        <v>138</v>
      </c>
      <c r="BE190" s="140">
        <f t="shared" si="34"/>
        <v>0</v>
      </c>
      <c r="BF190" s="140">
        <f t="shared" si="35"/>
        <v>0</v>
      </c>
      <c r="BG190" s="140">
        <f t="shared" si="36"/>
        <v>0</v>
      </c>
      <c r="BH190" s="140">
        <f t="shared" si="37"/>
        <v>0</v>
      </c>
      <c r="BI190" s="140">
        <f t="shared" si="38"/>
        <v>0</v>
      </c>
      <c r="BJ190" s="13" t="s">
        <v>85</v>
      </c>
      <c r="BK190" s="140">
        <f t="shared" si="39"/>
        <v>0</v>
      </c>
      <c r="BL190" s="13" t="s">
        <v>146</v>
      </c>
      <c r="BM190" s="139" t="s">
        <v>673</v>
      </c>
    </row>
    <row r="191" spans="2:65" s="1" customFormat="1" ht="16.5" customHeight="1">
      <c r="B191" s="28"/>
      <c r="C191" s="128" t="s">
        <v>422</v>
      </c>
      <c r="D191" s="128" t="s">
        <v>141</v>
      </c>
      <c r="E191" s="129" t="s">
        <v>674</v>
      </c>
      <c r="F191" s="130" t="s">
        <v>675</v>
      </c>
      <c r="G191" s="131" t="s">
        <v>144</v>
      </c>
      <c r="H191" s="132">
        <v>1</v>
      </c>
      <c r="I191" s="133"/>
      <c r="J191" s="134">
        <f t="shared" si="30"/>
        <v>0</v>
      </c>
      <c r="K191" s="130" t="s">
        <v>1</v>
      </c>
      <c r="L191" s="28"/>
      <c r="M191" s="135" t="s">
        <v>1</v>
      </c>
      <c r="N191" s="136" t="s">
        <v>42</v>
      </c>
      <c r="P191" s="137">
        <f t="shared" si="31"/>
        <v>0</v>
      </c>
      <c r="Q191" s="137">
        <v>0</v>
      </c>
      <c r="R191" s="137">
        <f t="shared" si="32"/>
        <v>0</v>
      </c>
      <c r="S191" s="137">
        <v>0</v>
      </c>
      <c r="T191" s="138">
        <f t="shared" si="33"/>
        <v>0</v>
      </c>
      <c r="AR191" s="139" t="s">
        <v>146</v>
      </c>
      <c r="AT191" s="139" t="s">
        <v>141</v>
      </c>
      <c r="AU191" s="139" t="s">
        <v>85</v>
      </c>
      <c r="AY191" s="13" t="s">
        <v>138</v>
      </c>
      <c r="BE191" s="140">
        <f t="shared" si="34"/>
        <v>0</v>
      </c>
      <c r="BF191" s="140">
        <f t="shared" si="35"/>
        <v>0</v>
      </c>
      <c r="BG191" s="140">
        <f t="shared" si="36"/>
        <v>0</v>
      </c>
      <c r="BH191" s="140">
        <f t="shared" si="37"/>
        <v>0</v>
      </c>
      <c r="BI191" s="140">
        <f t="shared" si="38"/>
        <v>0</v>
      </c>
      <c r="BJ191" s="13" t="s">
        <v>85</v>
      </c>
      <c r="BK191" s="140">
        <f t="shared" si="39"/>
        <v>0</v>
      </c>
      <c r="BL191" s="13" t="s">
        <v>146</v>
      </c>
      <c r="BM191" s="139" t="s">
        <v>676</v>
      </c>
    </row>
    <row r="192" spans="2:65" s="1" customFormat="1" ht="16.5" customHeight="1">
      <c r="B192" s="28"/>
      <c r="C192" s="128" t="s">
        <v>426</v>
      </c>
      <c r="D192" s="128" t="s">
        <v>141</v>
      </c>
      <c r="E192" s="129" t="s">
        <v>677</v>
      </c>
      <c r="F192" s="130" t="s">
        <v>678</v>
      </c>
      <c r="G192" s="131" t="s">
        <v>631</v>
      </c>
      <c r="H192" s="132">
        <v>1</v>
      </c>
      <c r="I192" s="133"/>
      <c r="J192" s="134">
        <f t="shared" si="30"/>
        <v>0</v>
      </c>
      <c r="K192" s="130" t="s">
        <v>1</v>
      </c>
      <c r="L192" s="28"/>
      <c r="M192" s="135" t="s">
        <v>1</v>
      </c>
      <c r="N192" s="136" t="s">
        <v>42</v>
      </c>
      <c r="P192" s="137">
        <f t="shared" si="31"/>
        <v>0</v>
      </c>
      <c r="Q192" s="137">
        <v>0</v>
      </c>
      <c r="R192" s="137">
        <f t="shared" si="32"/>
        <v>0</v>
      </c>
      <c r="S192" s="137">
        <v>0</v>
      </c>
      <c r="T192" s="138">
        <f t="shared" si="33"/>
        <v>0</v>
      </c>
      <c r="AR192" s="139" t="s">
        <v>146</v>
      </c>
      <c r="AT192" s="139" t="s">
        <v>141</v>
      </c>
      <c r="AU192" s="139" t="s">
        <v>85</v>
      </c>
      <c r="AY192" s="13" t="s">
        <v>138</v>
      </c>
      <c r="BE192" s="140">
        <f t="shared" si="34"/>
        <v>0</v>
      </c>
      <c r="BF192" s="140">
        <f t="shared" si="35"/>
        <v>0</v>
      </c>
      <c r="BG192" s="140">
        <f t="shared" si="36"/>
        <v>0</v>
      </c>
      <c r="BH192" s="140">
        <f t="shared" si="37"/>
        <v>0</v>
      </c>
      <c r="BI192" s="140">
        <f t="shared" si="38"/>
        <v>0</v>
      </c>
      <c r="BJ192" s="13" t="s">
        <v>85</v>
      </c>
      <c r="BK192" s="140">
        <f t="shared" si="39"/>
        <v>0</v>
      </c>
      <c r="BL192" s="13" t="s">
        <v>146</v>
      </c>
      <c r="BM192" s="139" t="s">
        <v>679</v>
      </c>
    </row>
    <row r="193" spans="2:65" s="1" customFormat="1" ht="16.5" customHeight="1">
      <c r="B193" s="28"/>
      <c r="C193" s="128" t="s">
        <v>432</v>
      </c>
      <c r="D193" s="128" t="s">
        <v>141</v>
      </c>
      <c r="E193" s="129" t="s">
        <v>680</v>
      </c>
      <c r="F193" s="130" t="s">
        <v>681</v>
      </c>
      <c r="G193" s="131" t="s">
        <v>631</v>
      </c>
      <c r="H193" s="132">
        <v>1</v>
      </c>
      <c r="I193" s="133"/>
      <c r="J193" s="134">
        <f t="shared" si="30"/>
        <v>0</v>
      </c>
      <c r="K193" s="130" t="s">
        <v>1</v>
      </c>
      <c r="L193" s="28"/>
      <c r="M193" s="135" t="s">
        <v>1</v>
      </c>
      <c r="N193" s="136" t="s">
        <v>42</v>
      </c>
      <c r="P193" s="137">
        <f t="shared" si="31"/>
        <v>0</v>
      </c>
      <c r="Q193" s="137">
        <v>0</v>
      </c>
      <c r="R193" s="137">
        <f t="shared" si="32"/>
        <v>0</v>
      </c>
      <c r="S193" s="137">
        <v>0</v>
      </c>
      <c r="T193" s="138">
        <f t="shared" si="33"/>
        <v>0</v>
      </c>
      <c r="AR193" s="139" t="s">
        <v>146</v>
      </c>
      <c r="AT193" s="139" t="s">
        <v>141</v>
      </c>
      <c r="AU193" s="139" t="s">
        <v>85</v>
      </c>
      <c r="AY193" s="13" t="s">
        <v>138</v>
      </c>
      <c r="BE193" s="140">
        <f t="shared" si="34"/>
        <v>0</v>
      </c>
      <c r="BF193" s="140">
        <f t="shared" si="35"/>
        <v>0</v>
      </c>
      <c r="BG193" s="140">
        <f t="shared" si="36"/>
        <v>0</v>
      </c>
      <c r="BH193" s="140">
        <f t="shared" si="37"/>
        <v>0</v>
      </c>
      <c r="BI193" s="140">
        <f t="shared" si="38"/>
        <v>0</v>
      </c>
      <c r="BJ193" s="13" t="s">
        <v>85</v>
      </c>
      <c r="BK193" s="140">
        <f t="shared" si="39"/>
        <v>0</v>
      </c>
      <c r="BL193" s="13" t="s">
        <v>146</v>
      </c>
      <c r="BM193" s="139" t="s">
        <v>682</v>
      </c>
    </row>
    <row r="194" spans="2:65" s="1" customFormat="1" ht="16.5" customHeight="1">
      <c r="B194" s="28"/>
      <c r="C194" s="128" t="s">
        <v>436</v>
      </c>
      <c r="D194" s="128" t="s">
        <v>141</v>
      </c>
      <c r="E194" s="129" t="s">
        <v>683</v>
      </c>
      <c r="F194" s="130" t="s">
        <v>684</v>
      </c>
      <c r="G194" s="131" t="s">
        <v>631</v>
      </c>
      <c r="H194" s="132">
        <v>1</v>
      </c>
      <c r="I194" s="133"/>
      <c r="J194" s="134">
        <f t="shared" si="30"/>
        <v>0</v>
      </c>
      <c r="K194" s="130" t="s">
        <v>1</v>
      </c>
      <c r="L194" s="28"/>
      <c r="M194" s="135" t="s">
        <v>1</v>
      </c>
      <c r="N194" s="136" t="s">
        <v>42</v>
      </c>
      <c r="P194" s="137">
        <f t="shared" si="31"/>
        <v>0</v>
      </c>
      <c r="Q194" s="137">
        <v>0</v>
      </c>
      <c r="R194" s="137">
        <f t="shared" si="32"/>
        <v>0</v>
      </c>
      <c r="S194" s="137">
        <v>0</v>
      </c>
      <c r="T194" s="138">
        <f t="shared" si="33"/>
        <v>0</v>
      </c>
      <c r="AR194" s="139" t="s">
        <v>146</v>
      </c>
      <c r="AT194" s="139" t="s">
        <v>141</v>
      </c>
      <c r="AU194" s="139" t="s">
        <v>85</v>
      </c>
      <c r="AY194" s="13" t="s">
        <v>138</v>
      </c>
      <c r="BE194" s="140">
        <f t="shared" si="34"/>
        <v>0</v>
      </c>
      <c r="BF194" s="140">
        <f t="shared" si="35"/>
        <v>0</v>
      </c>
      <c r="BG194" s="140">
        <f t="shared" si="36"/>
        <v>0</v>
      </c>
      <c r="BH194" s="140">
        <f t="shared" si="37"/>
        <v>0</v>
      </c>
      <c r="BI194" s="140">
        <f t="shared" si="38"/>
        <v>0</v>
      </c>
      <c r="BJ194" s="13" t="s">
        <v>85</v>
      </c>
      <c r="BK194" s="140">
        <f t="shared" si="39"/>
        <v>0</v>
      </c>
      <c r="BL194" s="13" t="s">
        <v>146</v>
      </c>
      <c r="BM194" s="139" t="s">
        <v>685</v>
      </c>
    </row>
    <row r="195" spans="2:65" s="1" customFormat="1" ht="16.5" customHeight="1">
      <c r="B195" s="28"/>
      <c r="C195" s="128" t="s">
        <v>440</v>
      </c>
      <c r="D195" s="128" t="s">
        <v>141</v>
      </c>
      <c r="E195" s="129" t="s">
        <v>686</v>
      </c>
      <c r="F195" s="130" t="s">
        <v>687</v>
      </c>
      <c r="G195" s="131" t="s">
        <v>631</v>
      </c>
      <c r="H195" s="132">
        <v>1</v>
      </c>
      <c r="I195" s="133"/>
      <c r="J195" s="134">
        <f t="shared" si="30"/>
        <v>0</v>
      </c>
      <c r="K195" s="130" t="s">
        <v>1</v>
      </c>
      <c r="L195" s="28"/>
      <c r="M195" s="135" t="s">
        <v>1</v>
      </c>
      <c r="N195" s="136" t="s">
        <v>42</v>
      </c>
      <c r="P195" s="137">
        <f t="shared" si="31"/>
        <v>0</v>
      </c>
      <c r="Q195" s="137">
        <v>0</v>
      </c>
      <c r="R195" s="137">
        <f t="shared" si="32"/>
        <v>0</v>
      </c>
      <c r="S195" s="137">
        <v>0</v>
      </c>
      <c r="T195" s="138">
        <f t="shared" si="33"/>
        <v>0</v>
      </c>
      <c r="AR195" s="139" t="s">
        <v>146</v>
      </c>
      <c r="AT195" s="139" t="s">
        <v>141</v>
      </c>
      <c r="AU195" s="139" t="s">
        <v>85</v>
      </c>
      <c r="AY195" s="13" t="s">
        <v>138</v>
      </c>
      <c r="BE195" s="140">
        <f t="shared" si="34"/>
        <v>0</v>
      </c>
      <c r="BF195" s="140">
        <f t="shared" si="35"/>
        <v>0</v>
      </c>
      <c r="BG195" s="140">
        <f t="shared" si="36"/>
        <v>0</v>
      </c>
      <c r="BH195" s="140">
        <f t="shared" si="37"/>
        <v>0</v>
      </c>
      <c r="BI195" s="140">
        <f t="shared" si="38"/>
        <v>0</v>
      </c>
      <c r="BJ195" s="13" t="s">
        <v>85</v>
      </c>
      <c r="BK195" s="140">
        <f t="shared" si="39"/>
        <v>0</v>
      </c>
      <c r="BL195" s="13" t="s">
        <v>146</v>
      </c>
      <c r="BM195" s="139" t="s">
        <v>688</v>
      </c>
    </row>
    <row r="196" spans="2:65" s="1" customFormat="1" ht="16.5" customHeight="1">
      <c r="B196" s="28"/>
      <c r="C196" s="128" t="s">
        <v>444</v>
      </c>
      <c r="D196" s="128" t="s">
        <v>141</v>
      </c>
      <c r="E196" s="129" t="s">
        <v>689</v>
      </c>
      <c r="F196" s="130" t="s">
        <v>690</v>
      </c>
      <c r="G196" s="131" t="s">
        <v>144</v>
      </c>
      <c r="H196" s="132">
        <v>1</v>
      </c>
      <c r="I196" s="133"/>
      <c r="J196" s="134">
        <f t="shared" si="30"/>
        <v>0</v>
      </c>
      <c r="K196" s="130" t="s">
        <v>1</v>
      </c>
      <c r="L196" s="28"/>
      <c r="M196" s="135" t="s">
        <v>1</v>
      </c>
      <c r="N196" s="136" t="s">
        <v>42</v>
      </c>
      <c r="P196" s="137">
        <f t="shared" si="31"/>
        <v>0</v>
      </c>
      <c r="Q196" s="137">
        <v>0</v>
      </c>
      <c r="R196" s="137">
        <f t="shared" si="32"/>
        <v>0</v>
      </c>
      <c r="S196" s="137">
        <v>0</v>
      </c>
      <c r="T196" s="138">
        <f t="shared" si="33"/>
        <v>0</v>
      </c>
      <c r="AR196" s="139" t="s">
        <v>146</v>
      </c>
      <c r="AT196" s="139" t="s">
        <v>141</v>
      </c>
      <c r="AU196" s="139" t="s">
        <v>85</v>
      </c>
      <c r="AY196" s="13" t="s">
        <v>138</v>
      </c>
      <c r="BE196" s="140">
        <f t="shared" si="34"/>
        <v>0</v>
      </c>
      <c r="BF196" s="140">
        <f t="shared" si="35"/>
        <v>0</v>
      </c>
      <c r="BG196" s="140">
        <f t="shared" si="36"/>
        <v>0</v>
      </c>
      <c r="BH196" s="140">
        <f t="shared" si="37"/>
        <v>0</v>
      </c>
      <c r="BI196" s="140">
        <f t="shared" si="38"/>
        <v>0</v>
      </c>
      <c r="BJ196" s="13" t="s">
        <v>85</v>
      </c>
      <c r="BK196" s="140">
        <f t="shared" si="39"/>
        <v>0</v>
      </c>
      <c r="BL196" s="13" t="s">
        <v>146</v>
      </c>
      <c r="BM196" s="139" t="s">
        <v>691</v>
      </c>
    </row>
    <row r="197" spans="2:65" s="1" customFormat="1" ht="16.5" customHeight="1">
      <c r="B197" s="28"/>
      <c r="C197" s="128" t="s">
        <v>448</v>
      </c>
      <c r="D197" s="128" t="s">
        <v>141</v>
      </c>
      <c r="E197" s="129" t="s">
        <v>692</v>
      </c>
      <c r="F197" s="130" t="s">
        <v>693</v>
      </c>
      <c r="G197" s="131" t="s">
        <v>631</v>
      </c>
      <c r="H197" s="132">
        <v>1</v>
      </c>
      <c r="I197" s="133"/>
      <c r="J197" s="134">
        <f t="shared" si="30"/>
        <v>0</v>
      </c>
      <c r="K197" s="130" t="s">
        <v>1</v>
      </c>
      <c r="L197" s="28"/>
      <c r="M197" s="135" t="s">
        <v>1</v>
      </c>
      <c r="N197" s="136" t="s">
        <v>42</v>
      </c>
      <c r="P197" s="137">
        <f t="shared" si="31"/>
        <v>0</v>
      </c>
      <c r="Q197" s="137">
        <v>0</v>
      </c>
      <c r="R197" s="137">
        <f t="shared" si="32"/>
        <v>0</v>
      </c>
      <c r="S197" s="137">
        <v>0</v>
      </c>
      <c r="T197" s="138">
        <f t="shared" si="33"/>
        <v>0</v>
      </c>
      <c r="AR197" s="139" t="s">
        <v>146</v>
      </c>
      <c r="AT197" s="139" t="s">
        <v>141</v>
      </c>
      <c r="AU197" s="139" t="s">
        <v>85</v>
      </c>
      <c r="AY197" s="13" t="s">
        <v>138</v>
      </c>
      <c r="BE197" s="140">
        <f t="shared" si="34"/>
        <v>0</v>
      </c>
      <c r="BF197" s="140">
        <f t="shared" si="35"/>
        <v>0</v>
      </c>
      <c r="BG197" s="140">
        <f t="shared" si="36"/>
        <v>0</v>
      </c>
      <c r="BH197" s="140">
        <f t="shared" si="37"/>
        <v>0</v>
      </c>
      <c r="BI197" s="140">
        <f t="shared" si="38"/>
        <v>0</v>
      </c>
      <c r="BJ197" s="13" t="s">
        <v>85</v>
      </c>
      <c r="BK197" s="140">
        <f t="shared" si="39"/>
        <v>0</v>
      </c>
      <c r="BL197" s="13" t="s">
        <v>146</v>
      </c>
      <c r="BM197" s="139" t="s">
        <v>694</v>
      </c>
    </row>
    <row r="198" spans="2:65" s="1" customFormat="1" ht="16.5" customHeight="1">
      <c r="B198" s="28"/>
      <c r="C198" s="128" t="s">
        <v>452</v>
      </c>
      <c r="D198" s="128" t="s">
        <v>141</v>
      </c>
      <c r="E198" s="129" t="s">
        <v>695</v>
      </c>
      <c r="F198" s="130" t="s">
        <v>696</v>
      </c>
      <c r="G198" s="131" t="s">
        <v>539</v>
      </c>
      <c r="H198" s="132">
        <v>1</v>
      </c>
      <c r="I198" s="133"/>
      <c r="J198" s="134">
        <f t="shared" si="30"/>
        <v>0</v>
      </c>
      <c r="K198" s="130" t="s">
        <v>1</v>
      </c>
      <c r="L198" s="28"/>
      <c r="M198" s="155" t="s">
        <v>1</v>
      </c>
      <c r="N198" s="156" t="s">
        <v>42</v>
      </c>
      <c r="O198" s="157"/>
      <c r="P198" s="158">
        <f t="shared" si="31"/>
        <v>0</v>
      </c>
      <c r="Q198" s="158">
        <v>0</v>
      </c>
      <c r="R198" s="158">
        <f t="shared" si="32"/>
        <v>0</v>
      </c>
      <c r="S198" s="158">
        <v>0</v>
      </c>
      <c r="T198" s="159">
        <f t="shared" si="33"/>
        <v>0</v>
      </c>
      <c r="AR198" s="139" t="s">
        <v>146</v>
      </c>
      <c r="AT198" s="139" t="s">
        <v>141</v>
      </c>
      <c r="AU198" s="139" t="s">
        <v>85</v>
      </c>
      <c r="AY198" s="13" t="s">
        <v>138</v>
      </c>
      <c r="BE198" s="140">
        <f t="shared" si="34"/>
        <v>0</v>
      </c>
      <c r="BF198" s="140">
        <f t="shared" si="35"/>
        <v>0</v>
      </c>
      <c r="BG198" s="140">
        <f t="shared" si="36"/>
        <v>0</v>
      </c>
      <c r="BH198" s="140">
        <f t="shared" si="37"/>
        <v>0</v>
      </c>
      <c r="BI198" s="140">
        <f t="shared" si="38"/>
        <v>0</v>
      </c>
      <c r="BJ198" s="13" t="s">
        <v>85</v>
      </c>
      <c r="BK198" s="140">
        <f t="shared" si="39"/>
        <v>0</v>
      </c>
      <c r="BL198" s="13" t="s">
        <v>146</v>
      </c>
      <c r="BM198" s="139" t="s">
        <v>697</v>
      </c>
    </row>
    <row r="199" spans="2:65" s="1" customFormat="1" ht="6.95" customHeight="1">
      <c r="B199" s="40"/>
      <c r="C199" s="41"/>
      <c r="D199" s="41"/>
      <c r="E199" s="41"/>
      <c r="F199" s="41"/>
      <c r="G199" s="41"/>
      <c r="H199" s="41"/>
      <c r="I199" s="41"/>
      <c r="J199" s="41"/>
      <c r="K199" s="41"/>
      <c r="L199" s="28"/>
    </row>
  </sheetData>
  <sheetProtection algorithmName="SHA-512" hashValue="UIlcrUGiBhSBuQSIhhP72+NzyAmictdcQMeL/s58MMSaw5F83pf0BBw19og0eo+L/F7oLd7qgbKjYCv6Q8KJnQ==" saltValue="6mNJvVjQSluUlxfHLgasbSOmyCimiqO8pGT0jE8c99bgutxCqnoDriZg05ihkXEHnQlSPyxPvlokqm/cmZlt5w==" spinCount="100000" sheet="1" objects="1" scenarios="1" formatColumns="0" formatRows="0" autoFilter="0"/>
  <autoFilter ref="C120:K198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55"/>
  <sheetViews>
    <sheetView showGridLines="0" topLeftCell="A103" workbookViewId="0">
      <selection activeCell="K103" sqref="K1:K104857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3" t="s">
        <v>93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87</v>
      </c>
    </row>
    <row r="4" spans="2:46" ht="24.95" customHeight="1">
      <c r="B4" s="16"/>
      <c r="D4" s="17" t="s">
        <v>100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LSHK – stavební úpravy sociálního zařízení - budova č.247 na p.č.st.175</v>
      </c>
      <c r="F7" s="201"/>
      <c r="G7" s="201"/>
      <c r="H7" s="201"/>
      <c r="L7" s="16"/>
    </row>
    <row r="8" spans="2:46" s="1" customFormat="1" ht="12" customHeight="1">
      <c r="B8" s="28"/>
      <c r="D8" s="23" t="s">
        <v>101</v>
      </c>
      <c r="L8" s="28"/>
    </row>
    <row r="9" spans="2:46" s="1" customFormat="1" ht="16.5" customHeight="1">
      <c r="B9" s="28"/>
      <c r="E9" s="162" t="s">
        <v>698</v>
      </c>
      <c r="F9" s="202"/>
      <c r="G9" s="202"/>
      <c r="H9" s="202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10. 3. 2025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3" t="str">
        <f>'Rekapitulace stavby'!E14</f>
        <v>Vyplň údaj</v>
      </c>
      <c r="F18" s="184"/>
      <c r="G18" s="184"/>
      <c r="H18" s="184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23" t="s">
        <v>27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33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35</v>
      </c>
      <c r="L26" s="28"/>
    </row>
    <row r="27" spans="2:12" s="7" customFormat="1" ht="16.5" customHeight="1">
      <c r="B27" s="85"/>
      <c r="E27" s="189" t="s">
        <v>1</v>
      </c>
      <c r="F27" s="189"/>
      <c r="G27" s="189"/>
      <c r="H27" s="189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37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39</v>
      </c>
      <c r="I32" s="31" t="s">
        <v>38</v>
      </c>
      <c r="J32" s="31" t="s">
        <v>40</v>
      </c>
      <c r="L32" s="28"/>
    </row>
    <row r="33" spans="2:12" s="1" customFormat="1" ht="14.45" customHeight="1">
      <c r="B33" s="28"/>
      <c r="D33" s="51" t="s">
        <v>41</v>
      </c>
      <c r="E33" s="23" t="s">
        <v>42</v>
      </c>
      <c r="F33" s="87">
        <f>ROUND((SUM(BE118:BE154)),  2)</f>
        <v>0</v>
      </c>
      <c r="I33" s="88">
        <v>0.21</v>
      </c>
      <c r="J33" s="87">
        <f>ROUND(((SUM(BE118:BE154))*I33),  2)</f>
        <v>0</v>
      </c>
      <c r="L33" s="28"/>
    </row>
    <row r="34" spans="2:12" s="1" customFormat="1" ht="14.45" customHeight="1">
      <c r="B34" s="28"/>
      <c r="E34" s="23" t="s">
        <v>43</v>
      </c>
      <c r="F34" s="87">
        <f>ROUND((SUM(BF118:BF154)),  2)</f>
        <v>0</v>
      </c>
      <c r="I34" s="88">
        <v>0.12</v>
      </c>
      <c r="J34" s="87">
        <f>ROUND(((SUM(BF118:BF154))*I34),  2)</f>
        <v>0</v>
      </c>
      <c r="L34" s="28"/>
    </row>
    <row r="35" spans="2:12" s="1" customFormat="1" ht="14.45" hidden="1" customHeight="1">
      <c r="B35" s="28"/>
      <c r="E35" s="23" t="s">
        <v>44</v>
      </c>
      <c r="F35" s="87">
        <f>ROUND((SUM(BG118:BG154)),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45</v>
      </c>
      <c r="F36" s="87">
        <f>ROUND((SUM(BH118:BH154)),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46</v>
      </c>
      <c r="F37" s="87">
        <f>ROUND((SUM(BI118:BI154)),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52</v>
      </c>
      <c r="E61" s="30"/>
      <c r="F61" s="95" t="s">
        <v>53</v>
      </c>
      <c r="G61" s="39" t="s">
        <v>52</v>
      </c>
      <c r="H61" s="30"/>
      <c r="I61" s="30"/>
      <c r="J61" s="96" t="s">
        <v>53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54</v>
      </c>
      <c r="E65" s="38"/>
      <c r="F65" s="38"/>
      <c r="G65" s="37" t="s">
        <v>55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52</v>
      </c>
      <c r="E76" s="30"/>
      <c r="F76" s="95" t="s">
        <v>53</v>
      </c>
      <c r="G76" s="39" t="s">
        <v>52</v>
      </c>
      <c r="H76" s="30"/>
      <c r="I76" s="30"/>
      <c r="J76" s="96" t="s">
        <v>53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103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LSHK – stavební úpravy sociálního zařízení - budova č.247 na p.č.st.175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101</v>
      </c>
      <c r="L86" s="28"/>
    </row>
    <row r="87" spans="2:47" s="1" customFormat="1" ht="16.5" customHeight="1">
      <c r="B87" s="28"/>
      <c r="E87" s="162" t="str">
        <f>E9</f>
        <v>EI - ELEKTROINSTALACE</v>
      </c>
      <c r="F87" s="202"/>
      <c r="G87" s="202"/>
      <c r="H87" s="20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budova č.247 na p.č.st.175, obec:  Hradec Králové </v>
      </c>
      <c r="I89" s="23" t="s">
        <v>22</v>
      </c>
      <c r="J89" s="48" t="str">
        <f>IF(J12="","",J12)</f>
        <v>10. 3. 2025</v>
      </c>
      <c r="L89" s="28"/>
    </row>
    <row r="90" spans="2:47" s="1" customFormat="1" ht="6.95" customHeight="1">
      <c r="B90" s="28"/>
      <c r="L90" s="28"/>
    </row>
    <row r="91" spans="2:47" s="1" customFormat="1" ht="40.15" customHeight="1">
      <c r="B91" s="28"/>
      <c r="C91" s="23" t="s">
        <v>24</v>
      </c>
      <c r="F91" s="21" t="str">
        <f>E15</f>
        <v xml:space="preserve">Letecké služby Hradec Králové a.s., Piletická 151 </v>
      </c>
      <c r="I91" s="23" t="s">
        <v>30</v>
      </c>
      <c r="J91" s="26" t="str">
        <f>E21</f>
        <v>PPI servi s.r.o., Škroupova 631/6 500 02 HK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104</v>
      </c>
      <c r="D94" s="89"/>
      <c r="E94" s="89"/>
      <c r="F94" s="89"/>
      <c r="G94" s="89"/>
      <c r="H94" s="89"/>
      <c r="I94" s="89"/>
      <c r="J94" s="98" t="s">
        <v>105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106</v>
      </c>
      <c r="J96" s="62">
        <f>J118</f>
        <v>0</v>
      </c>
      <c r="L96" s="28"/>
      <c r="AU96" s="13" t="s">
        <v>107</v>
      </c>
    </row>
    <row r="97" spans="2:12" s="8" customFormat="1" ht="24.95" customHeight="1">
      <c r="B97" s="100"/>
      <c r="D97" s="101" t="s">
        <v>699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9" customFormat="1" ht="19.899999999999999" customHeight="1">
      <c r="B98" s="104"/>
      <c r="D98" s="105" t="s">
        <v>700</v>
      </c>
      <c r="E98" s="106"/>
      <c r="F98" s="106"/>
      <c r="G98" s="106"/>
      <c r="H98" s="106"/>
      <c r="I98" s="106"/>
      <c r="J98" s="107">
        <f>J120</f>
        <v>0</v>
      </c>
      <c r="L98" s="104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17" t="s">
        <v>123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16</v>
      </c>
      <c r="L107" s="28"/>
    </row>
    <row r="108" spans="2:12" s="1" customFormat="1" ht="16.5" customHeight="1">
      <c r="B108" s="28"/>
      <c r="E108" s="200" t="str">
        <f>E7</f>
        <v>LSHK – stavební úpravy sociálního zařízení - budova č.247 na p.č.st.175</v>
      </c>
      <c r="F108" s="201"/>
      <c r="G108" s="201"/>
      <c r="H108" s="201"/>
      <c r="L108" s="28"/>
    </row>
    <row r="109" spans="2:12" s="1" customFormat="1" ht="12" customHeight="1">
      <c r="B109" s="28"/>
      <c r="C109" s="23" t="s">
        <v>101</v>
      </c>
      <c r="L109" s="28"/>
    </row>
    <row r="110" spans="2:12" s="1" customFormat="1" ht="16.5" customHeight="1">
      <c r="B110" s="28"/>
      <c r="E110" s="162" t="str">
        <f>E9</f>
        <v>EI - ELEKTROINSTALACE</v>
      </c>
      <c r="F110" s="202"/>
      <c r="G110" s="202"/>
      <c r="H110" s="202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20</v>
      </c>
      <c r="F112" s="21" t="str">
        <f>F12</f>
        <v xml:space="preserve">budova č.247 na p.č.st.175, obec:  Hradec Králové </v>
      </c>
      <c r="I112" s="23" t="s">
        <v>22</v>
      </c>
      <c r="J112" s="48" t="str">
        <f>IF(J12="","",J12)</f>
        <v>10. 3. 2025</v>
      </c>
      <c r="L112" s="28"/>
    </row>
    <row r="113" spans="2:65" s="1" customFormat="1" ht="6.95" customHeight="1">
      <c r="B113" s="28"/>
      <c r="L113" s="28"/>
    </row>
    <row r="114" spans="2:65" s="1" customFormat="1" ht="40.15" customHeight="1">
      <c r="B114" s="28"/>
      <c r="C114" s="23" t="s">
        <v>24</v>
      </c>
      <c r="F114" s="21" t="str">
        <f>E15</f>
        <v xml:space="preserve">Letecké služby Hradec Králové a.s., Piletická 151 </v>
      </c>
      <c r="I114" s="23" t="s">
        <v>30</v>
      </c>
      <c r="J114" s="26" t="str">
        <f>E21</f>
        <v>PPI servi s.r.o., Škroupova 631/6 500 02 HK</v>
      </c>
      <c r="L114" s="28"/>
    </row>
    <row r="115" spans="2:65" s="1" customFormat="1" ht="15.2" customHeight="1">
      <c r="B115" s="28"/>
      <c r="C115" s="23" t="s">
        <v>28</v>
      </c>
      <c r="F115" s="21" t="str">
        <f>IF(E18="","",E18)</f>
        <v>Vyplň údaj</v>
      </c>
      <c r="I115" s="23" t="s">
        <v>33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8"/>
      <c r="C117" s="109" t="s">
        <v>124</v>
      </c>
      <c r="D117" s="110" t="s">
        <v>62</v>
      </c>
      <c r="E117" s="110" t="s">
        <v>58</v>
      </c>
      <c r="F117" s="110" t="s">
        <v>59</v>
      </c>
      <c r="G117" s="110" t="s">
        <v>125</v>
      </c>
      <c r="H117" s="110" t="s">
        <v>126</v>
      </c>
      <c r="I117" s="110" t="s">
        <v>127</v>
      </c>
      <c r="J117" s="110" t="s">
        <v>105</v>
      </c>
      <c r="K117" s="111" t="s">
        <v>128</v>
      </c>
      <c r="L117" s="108"/>
      <c r="M117" s="55" t="s">
        <v>1</v>
      </c>
      <c r="N117" s="56" t="s">
        <v>41</v>
      </c>
      <c r="O117" s="56" t="s">
        <v>129</v>
      </c>
      <c r="P117" s="56" t="s">
        <v>130</v>
      </c>
      <c r="Q117" s="56" t="s">
        <v>131</v>
      </c>
      <c r="R117" s="56" t="s">
        <v>132</v>
      </c>
      <c r="S117" s="56" t="s">
        <v>133</v>
      </c>
      <c r="T117" s="57" t="s">
        <v>134</v>
      </c>
    </row>
    <row r="118" spans="2:65" s="1" customFormat="1" ht="22.9" customHeight="1">
      <c r="B118" s="28"/>
      <c r="C118" s="60" t="s">
        <v>135</v>
      </c>
      <c r="J118" s="112">
        <f>BK118</f>
        <v>0</v>
      </c>
      <c r="L118" s="28"/>
      <c r="M118" s="58"/>
      <c r="N118" s="49"/>
      <c r="O118" s="49"/>
      <c r="P118" s="113">
        <f>P119</f>
        <v>0</v>
      </c>
      <c r="Q118" s="49"/>
      <c r="R118" s="113">
        <f>R119</f>
        <v>0</v>
      </c>
      <c r="S118" s="49"/>
      <c r="T118" s="114">
        <f>T119</f>
        <v>0</v>
      </c>
      <c r="AT118" s="13" t="s">
        <v>76</v>
      </c>
      <c r="AU118" s="13" t="s">
        <v>107</v>
      </c>
      <c r="BK118" s="115">
        <f>BK119</f>
        <v>0</v>
      </c>
    </row>
    <row r="119" spans="2:65" s="11" customFormat="1" ht="25.9" customHeight="1">
      <c r="B119" s="116"/>
      <c r="D119" s="117" t="s">
        <v>76</v>
      </c>
      <c r="E119" s="118" t="s">
        <v>312</v>
      </c>
      <c r="F119" s="118" t="s">
        <v>701</v>
      </c>
      <c r="I119" s="119"/>
      <c r="J119" s="120">
        <f>BK119</f>
        <v>0</v>
      </c>
      <c r="L119" s="116"/>
      <c r="M119" s="121"/>
      <c r="P119" s="122">
        <f>P120</f>
        <v>0</v>
      </c>
      <c r="R119" s="122">
        <f>R120</f>
        <v>0</v>
      </c>
      <c r="T119" s="123">
        <f>T120</f>
        <v>0</v>
      </c>
      <c r="AR119" s="117" t="s">
        <v>87</v>
      </c>
      <c r="AT119" s="124" t="s">
        <v>76</v>
      </c>
      <c r="AU119" s="124" t="s">
        <v>77</v>
      </c>
      <c r="AY119" s="117" t="s">
        <v>138</v>
      </c>
      <c r="BK119" s="125">
        <f>BK120</f>
        <v>0</v>
      </c>
    </row>
    <row r="120" spans="2:65" s="11" customFormat="1" ht="22.9" customHeight="1">
      <c r="B120" s="116"/>
      <c r="D120" s="117" t="s">
        <v>76</v>
      </c>
      <c r="E120" s="126" t="s">
        <v>702</v>
      </c>
      <c r="F120" s="126" t="s">
        <v>703</v>
      </c>
      <c r="I120" s="119"/>
      <c r="J120" s="127">
        <f>BK120</f>
        <v>0</v>
      </c>
      <c r="L120" s="116"/>
      <c r="M120" s="121"/>
      <c r="P120" s="122">
        <f>SUM(P121:P154)</f>
        <v>0</v>
      </c>
      <c r="R120" s="122">
        <f>SUM(R121:R154)</f>
        <v>0</v>
      </c>
      <c r="T120" s="123">
        <f>SUM(T121:T154)</f>
        <v>0</v>
      </c>
      <c r="AR120" s="117" t="s">
        <v>87</v>
      </c>
      <c r="AT120" s="124" t="s">
        <v>76</v>
      </c>
      <c r="AU120" s="124" t="s">
        <v>85</v>
      </c>
      <c r="AY120" s="117" t="s">
        <v>138</v>
      </c>
      <c r="BK120" s="125">
        <f>SUM(BK121:BK154)</f>
        <v>0</v>
      </c>
    </row>
    <row r="121" spans="2:65" s="1" customFormat="1" ht="16.5" customHeight="1">
      <c r="B121" s="28"/>
      <c r="C121" s="128" t="s">
        <v>85</v>
      </c>
      <c r="D121" s="128" t="s">
        <v>141</v>
      </c>
      <c r="E121" s="129" t="s">
        <v>704</v>
      </c>
      <c r="F121" s="130" t="s">
        <v>705</v>
      </c>
      <c r="G121" s="131" t="s">
        <v>567</v>
      </c>
      <c r="H121" s="132">
        <v>10</v>
      </c>
      <c r="I121" s="133"/>
      <c r="J121" s="134">
        <f t="shared" ref="J121:J154" si="0">ROUND(I121*H121,2)</f>
        <v>0</v>
      </c>
      <c r="K121" s="130" t="s">
        <v>1</v>
      </c>
      <c r="L121" s="28"/>
      <c r="M121" s="135" t="s">
        <v>1</v>
      </c>
      <c r="N121" s="136" t="s">
        <v>42</v>
      </c>
      <c r="P121" s="137">
        <f t="shared" ref="P121:P154" si="1">O121*H121</f>
        <v>0</v>
      </c>
      <c r="Q121" s="137">
        <v>0</v>
      </c>
      <c r="R121" s="137">
        <f t="shared" ref="R121:R154" si="2">Q121*H121</f>
        <v>0</v>
      </c>
      <c r="S121" s="137">
        <v>0</v>
      </c>
      <c r="T121" s="138">
        <f t="shared" ref="T121:T154" si="3">S121*H121</f>
        <v>0</v>
      </c>
      <c r="AR121" s="139" t="s">
        <v>209</v>
      </c>
      <c r="AT121" s="139" t="s">
        <v>141</v>
      </c>
      <c r="AU121" s="139" t="s">
        <v>87</v>
      </c>
      <c r="AY121" s="13" t="s">
        <v>138</v>
      </c>
      <c r="BE121" s="140">
        <f t="shared" ref="BE121:BE154" si="4">IF(N121="základní",J121,0)</f>
        <v>0</v>
      </c>
      <c r="BF121" s="140">
        <f t="shared" ref="BF121:BF154" si="5">IF(N121="snížená",J121,0)</f>
        <v>0</v>
      </c>
      <c r="BG121" s="140">
        <f t="shared" ref="BG121:BG154" si="6">IF(N121="zákl. přenesená",J121,0)</f>
        <v>0</v>
      </c>
      <c r="BH121" s="140">
        <f t="shared" ref="BH121:BH154" si="7">IF(N121="sníž. přenesená",J121,0)</f>
        <v>0</v>
      </c>
      <c r="BI121" s="140">
        <f t="shared" ref="BI121:BI154" si="8">IF(N121="nulová",J121,0)</f>
        <v>0</v>
      </c>
      <c r="BJ121" s="13" t="s">
        <v>85</v>
      </c>
      <c r="BK121" s="140">
        <f t="shared" ref="BK121:BK154" si="9">ROUND(I121*H121,2)</f>
        <v>0</v>
      </c>
      <c r="BL121" s="13" t="s">
        <v>209</v>
      </c>
      <c r="BM121" s="139" t="s">
        <v>87</v>
      </c>
    </row>
    <row r="122" spans="2:65" s="1" customFormat="1" ht="16.5" customHeight="1">
      <c r="B122" s="28"/>
      <c r="C122" s="128" t="s">
        <v>87</v>
      </c>
      <c r="D122" s="128" t="s">
        <v>141</v>
      </c>
      <c r="E122" s="129" t="s">
        <v>706</v>
      </c>
      <c r="F122" s="130" t="s">
        <v>707</v>
      </c>
      <c r="G122" s="131" t="s">
        <v>567</v>
      </c>
      <c r="H122" s="132">
        <v>16</v>
      </c>
      <c r="I122" s="133"/>
      <c r="J122" s="134">
        <f t="shared" si="0"/>
        <v>0</v>
      </c>
      <c r="K122" s="130" t="s">
        <v>1</v>
      </c>
      <c r="L122" s="28"/>
      <c r="M122" s="135" t="s">
        <v>1</v>
      </c>
      <c r="N122" s="136" t="s">
        <v>42</v>
      </c>
      <c r="P122" s="137">
        <f t="shared" si="1"/>
        <v>0</v>
      </c>
      <c r="Q122" s="137">
        <v>0</v>
      </c>
      <c r="R122" s="137">
        <f t="shared" si="2"/>
        <v>0</v>
      </c>
      <c r="S122" s="137">
        <v>0</v>
      </c>
      <c r="T122" s="138">
        <f t="shared" si="3"/>
        <v>0</v>
      </c>
      <c r="AR122" s="139" t="s">
        <v>209</v>
      </c>
      <c r="AT122" s="139" t="s">
        <v>141</v>
      </c>
      <c r="AU122" s="139" t="s">
        <v>87</v>
      </c>
      <c r="AY122" s="13" t="s">
        <v>138</v>
      </c>
      <c r="BE122" s="140">
        <f t="shared" si="4"/>
        <v>0</v>
      </c>
      <c r="BF122" s="140">
        <f t="shared" si="5"/>
        <v>0</v>
      </c>
      <c r="BG122" s="140">
        <f t="shared" si="6"/>
        <v>0</v>
      </c>
      <c r="BH122" s="140">
        <f t="shared" si="7"/>
        <v>0</v>
      </c>
      <c r="BI122" s="140">
        <f t="shared" si="8"/>
        <v>0</v>
      </c>
      <c r="BJ122" s="13" t="s">
        <v>85</v>
      </c>
      <c r="BK122" s="140">
        <f t="shared" si="9"/>
        <v>0</v>
      </c>
      <c r="BL122" s="13" t="s">
        <v>209</v>
      </c>
      <c r="BM122" s="139" t="s">
        <v>146</v>
      </c>
    </row>
    <row r="123" spans="2:65" s="1" customFormat="1" ht="16.5" customHeight="1">
      <c r="B123" s="28"/>
      <c r="C123" s="128" t="s">
        <v>139</v>
      </c>
      <c r="D123" s="128" t="s">
        <v>141</v>
      </c>
      <c r="E123" s="129" t="s">
        <v>708</v>
      </c>
      <c r="F123" s="130" t="s">
        <v>709</v>
      </c>
      <c r="G123" s="131" t="s">
        <v>567</v>
      </c>
      <c r="H123" s="132">
        <v>2</v>
      </c>
      <c r="I123" s="133"/>
      <c r="J123" s="134">
        <f t="shared" si="0"/>
        <v>0</v>
      </c>
      <c r="K123" s="130" t="s">
        <v>1</v>
      </c>
      <c r="L123" s="28"/>
      <c r="M123" s="135" t="s">
        <v>1</v>
      </c>
      <c r="N123" s="136" t="s">
        <v>42</v>
      </c>
      <c r="P123" s="137">
        <f t="shared" si="1"/>
        <v>0</v>
      </c>
      <c r="Q123" s="137">
        <v>0</v>
      </c>
      <c r="R123" s="137">
        <f t="shared" si="2"/>
        <v>0</v>
      </c>
      <c r="S123" s="137">
        <v>0</v>
      </c>
      <c r="T123" s="138">
        <f t="shared" si="3"/>
        <v>0</v>
      </c>
      <c r="AR123" s="139" t="s">
        <v>209</v>
      </c>
      <c r="AT123" s="139" t="s">
        <v>141</v>
      </c>
      <c r="AU123" s="139" t="s">
        <v>87</v>
      </c>
      <c r="AY123" s="13" t="s">
        <v>138</v>
      </c>
      <c r="BE123" s="140">
        <f t="shared" si="4"/>
        <v>0</v>
      </c>
      <c r="BF123" s="140">
        <f t="shared" si="5"/>
        <v>0</v>
      </c>
      <c r="BG123" s="140">
        <f t="shared" si="6"/>
        <v>0</v>
      </c>
      <c r="BH123" s="140">
        <f t="shared" si="7"/>
        <v>0</v>
      </c>
      <c r="BI123" s="140">
        <f t="shared" si="8"/>
        <v>0</v>
      </c>
      <c r="BJ123" s="13" t="s">
        <v>85</v>
      </c>
      <c r="BK123" s="140">
        <f t="shared" si="9"/>
        <v>0</v>
      </c>
      <c r="BL123" s="13" t="s">
        <v>209</v>
      </c>
      <c r="BM123" s="139" t="s">
        <v>152</v>
      </c>
    </row>
    <row r="124" spans="2:65" s="1" customFormat="1" ht="16.5" customHeight="1">
      <c r="B124" s="28"/>
      <c r="C124" s="128" t="s">
        <v>146</v>
      </c>
      <c r="D124" s="128" t="s">
        <v>141</v>
      </c>
      <c r="E124" s="129" t="s">
        <v>710</v>
      </c>
      <c r="F124" s="130" t="s">
        <v>711</v>
      </c>
      <c r="G124" s="131" t="s">
        <v>567</v>
      </c>
      <c r="H124" s="132">
        <v>4</v>
      </c>
      <c r="I124" s="133"/>
      <c r="J124" s="134">
        <f t="shared" si="0"/>
        <v>0</v>
      </c>
      <c r="K124" s="130" t="s">
        <v>1</v>
      </c>
      <c r="L124" s="28"/>
      <c r="M124" s="135" t="s">
        <v>1</v>
      </c>
      <c r="N124" s="136" t="s">
        <v>42</v>
      </c>
      <c r="P124" s="137">
        <f t="shared" si="1"/>
        <v>0</v>
      </c>
      <c r="Q124" s="137">
        <v>0</v>
      </c>
      <c r="R124" s="137">
        <f t="shared" si="2"/>
        <v>0</v>
      </c>
      <c r="S124" s="137">
        <v>0</v>
      </c>
      <c r="T124" s="138">
        <f t="shared" si="3"/>
        <v>0</v>
      </c>
      <c r="AR124" s="139" t="s">
        <v>209</v>
      </c>
      <c r="AT124" s="139" t="s">
        <v>141</v>
      </c>
      <c r="AU124" s="139" t="s">
        <v>87</v>
      </c>
      <c r="AY124" s="13" t="s">
        <v>138</v>
      </c>
      <c r="BE124" s="140">
        <f t="shared" si="4"/>
        <v>0</v>
      </c>
      <c r="BF124" s="140">
        <f t="shared" si="5"/>
        <v>0</v>
      </c>
      <c r="BG124" s="140">
        <f t="shared" si="6"/>
        <v>0</v>
      </c>
      <c r="BH124" s="140">
        <f t="shared" si="7"/>
        <v>0</v>
      </c>
      <c r="BI124" s="140">
        <f t="shared" si="8"/>
        <v>0</v>
      </c>
      <c r="BJ124" s="13" t="s">
        <v>85</v>
      </c>
      <c r="BK124" s="140">
        <f t="shared" si="9"/>
        <v>0</v>
      </c>
      <c r="BL124" s="13" t="s">
        <v>209</v>
      </c>
      <c r="BM124" s="139" t="s">
        <v>173</v>
      </c>
    </row>
    <row r="125" spans="2:65" s="1" customFormat="1" ht="16.5" customHeight="1">
      <c r="B125" s="28"/>
      <c r="C125" s="128" t="s">
        <v>160</v>
      </c>
      <c r="D125" s="128" t="s">
        <v>141</v>
      </c>
      <c r="E125" s="129" t="s">
        <v>712</v>
      </c>
      <c r="F125" s="130" t="s">
        <v>713</v>
      </c>
      <c r="G125" s="131" t="s">
        <v>567</v>
      </c>
      <c r="H125" s="132">
        <v>6</v>
      </c>
      <c r="I125" s="133"/>
      <c r="J125" s="134">
        <f t="shared" si="0"/>
        <v>0</v>
      </c>
      <c r="K125" s="130" t="s">
        <v>1</v>
      </c>
      <c r="L125" s="28"/>
      <c r="M125" s="135" t="s">
        <v>1</v>
      </c>
      <c r="N125" s="136" t="s">
        <v>42</v>
      </c>
      <c r="P125" s="137">
        <f t="shared" si="1"/>
        <v>0</v>
      </c>
      <c r="Q125" s="137">
        <v>0</v>
      </c>
      <c r="R125" s="137">
        <f t="shared" si="2"/>
        <v>0</v>
      </c>
      <c r="S125" s="137">
        <v>0</v>
      </c>
      <c r="T125" s="138">
        <f t="shared" si="3"/>
        <v>0</v>
      </c>
      <c r="AR125" s="139" t="s">
        <v>209</v>
      </c>
      <c r="AT125" s="139" t="s">
        <v>141</v>
      </c>
      <c r="AU125" s="139" t="s">
        <v>87</v>
      </c>
      <c r="AY125" s="13" t="s">
        <v>138</v>
      </c>
      <c r="BE125" s="140">
        <f t="shared" si="4"/>
        <v>0</v>
      </c>
      <c r="BF125" s="140">
        <f t="shared" si="5"/>
        <v>0</v>
      </c>
      <c r="BG125" s="140">
        <f t="shared" si="6"/>
        <v>0</v>
      </c>
      <c r="BH125" s="140">
        <f t="shared" si="7"/>
        <v>0</v>
      </c>
      <c r="BI125" s="140">
        <f t="shared" si="8"/>
        <v>0</v>
      </c>
      <c r="BJ125" s="13" t="s">
        <v>85</v>
      </c>
      <c r="BK125" s="140">
        <f t="shared" si="9"/>
        <v>0</v>
      </c>
      <c r="BL125" s="13" t="s">
        <v>209</v>
      </c>
      <c r="BM125" s="139" t="s">
        <v>183</v>
      </c>
    </row>
    <row r="126" spans="2:65" s="1" customFormat="1" ht="16.5" customHeight="1">
      <c r="B126" s="28"/>
      <c r="C126" s="128" t="s">
        <v>152</v>
      </c>
      <c r="D126" s="128" t="s">
        <v>141</v>
      </c>
      <c r="E126" s="129" t="s">
        <v>714</v>
      </c>
      <c r="F126" s="130" t="s">
        <v>715</v>
      </c>
      <c r="G126" s="131" t="s">
        <v>567</v>
      </c>
      <c r="H126" s="132">
        <v>10</v>
      </c>
      <c r="I126" s="133"/>
      <c r="J126" s="134">
        <f t="shared" si="0"/>
        <v>0</v>
      </c>
      <c r="K126" s="130" t="s">
        <v>1</v>
      </c>
      <c r="L126" s="28"/>
      <c r="M126" s="135" t="s">
        <v>1</v>
      </c>
      <c r="N126" s="136" t="s">
        <v>42</v>
      </c>
      <c r="P126" s="137">
        <f t="shared" si="1"/>
        <v>0</v>
      </c>
      <c r="Q126" s="137">
        <v>0</v>
      </c>
      <c r="R126" s="137">
        <f t="shared" si="2"/>
        <v>0</v>
      </c>
      <c r="S126" s="137">
        <v>0</v>
      </c>
      <c r="T126" s="138">
        <f t="shared" si="3"/>
        <v>0</v>
      </c>
      <c r="AR126" s="139" t="s">
        <v>209</v>
      </c>
      <c r="AT126" s="139" t="s">
        <v>141</v>
      </c>
      <c r="AU126" s="139" t="s">
        <v>87</v>
      </c>
      <c r="AY126" s="13" t="s">
        <v>138</v>
      </c>
      <c r="BE126" s="140">
        <f t="shared" si="4"/>
        <v>0</v>
      </c>
      <c r="BF126" s="140">
        <f t="shared" si="5"/>
        <v>0</v>
      </c>
      <c r="BG126" s="140">
        <f t="shared" si="6"/>
        <v>0</v>
      </c>
      <c r="BH126" s="140">
        <f t="shared" si="7"/>
        <v>0</v>
      </c>
      <c r="BI126" s="140">
        <f t="shared" si="8"/>
        <v>0</v>
      </c>
      <c r="BJ126" s="13" t="s">
        <v>85</v>
      </c>
      <c r="BK126" s="140">
        <f t="shared" si="9"/>
        <v>0</v>
      </c>
      <c r="BL126" s="13" t="s">
        <v>209</v>
      </c>
      <c r="BM126" s="139" t="s">
        <v>8</v>
      </c>
    </row>
    <row r="127" spans="2:65" s="1" customFormat="1" ht="16.5" customHeight="1">
      <c r="B127" s="28"/>
      <c r="C127" s="128" t="s">
        <v>167</v>
      </c>
      <c r="D127" s="128" t="s">
        <v>141</v>
      </c>
      <c r="E127" s="129" t="s">
        <v>716</v>
      </c>
      <c r="F127" s="130" t="s">
        <v>717</v>
      </c>
      <c r="G127" s="131" t="s">
        <v>567</v>
      </c>
      <c r="H127" s="132">
        <v>12</v>
      </c>
      <c r="I127" s="133"/>
      <c r="J127" s="134">
        <f t="shared" si="0"/>
        <v>0</v>
      </c>
      <c r="K127" s="130" t="s">
        <v>1</v>
      </c>
      <c r="L127" s="28"/>
      <c r="M127" s="135" t="s">
        <v>1</v>
      </c>
      <c r="N127" s="136" t="s">
        <v>42</v>
      </c>
      <c r="P127" s="137">
        <f t="shared" si="1"/>
        <v>0</v>
      </c>
      <c r="Q127" s="137">
        <v>0</v>
      </c>
      <c r="R127" s="137">
        <f t="shared" si="2"/>
        <v>0</v>
      </c>
      <c r="S127" s="137">
        <v>0</v>
      </c>
      <c r="T127" s="138">
        <f t="shared" si="3"/>
        <v>0</v>
      </c>
      <c r="AR127" s="139" t="s">
        <v>209</v>
      </c>
      <c r="AT127" s="139" t="s">
        <v>141</v>
      </c>
      <c r="AU127" s="139" t="s">
        <v>87</v>
      </c>
      <c r="AY127" s="13" t="s">
        <v>138</v>
      </c>
      <c r="BE127" s="140">
        <f t="shared" si="4"/>
        <v>0</v>
      </c>
      <c r="BF127" s="140">
        <f t="shared" si="5"/>
        <v>0</v>
      </c>
      <c r="BG127" s="140">
        <f t="shared" si="6"/>
        <v>0</v>
      </c>
      <c r="BH127" s="140">
        <f t="shared" si="7"/>
        <v>0</v>
      </c>
      <c r="BI127" s="140">
        <f t="shared" si="8"/>
        <v>0</v>
      </c>
      <c r="BJ127" s="13" t="s">
        <v>85</v>
      </c>
      <c r="BK127" s="140">
        <f t="shared" si="9"/>
        <v>0</v>
      </c>
      <c r="BL127" s="13" t="s">
        <v>209</v>
      </c>
      <c r="BM127" s="139" t="s">
        <v>201</v>
      </c>
    </row>
    <row r="128" spans="2:65" s="1" customFormat="1" ht="16.5" customHeight="1">
      <c r="B128" s="28"/>
      <c r="C128" s="128" t="s">
        <v>173</v>
      </c>
      <c r="D128" s="128" t="s">
        <v>141</v>
      </c>
      <c r="E128" s="129" t="s">
        <v>718</v>
      </c>
      <c r="F128" s="130" t="s">
        <v>719</v>
      </c>
      <c r="G128" s="131" t="s">
        <v>260</v>
      </c>
      <c r="H128" s="132">
        <v>25</v>
      </c>
      <c r="I128" s="133"/>
      <c r="J128" s="134">
        <f t="shared" si="0"/>
        <v>0</v>
      </c>
      <c r="K128" s="130" t="s">
        <v>1</v>
      </c>
      <c r="L128" s="28"/>
      <c r="M128" s="135" t="s">
        <v>1</v>
      </c>
      <c r="N128" s="136" t="s">
        <v>42</v>
      </c>
      <c r="P128" s="137">
        <f t="shared" si="1"/>
        <v>0</v>
      </c>
      <c r="Q128" s="137">
        <v>0</v>
      </c>
      <c r="R128" s="137">
        <f t="shared" si="2"/>
        <v>0</v>
      </c>
      <c r="S128" s="137">
        <v>0</v>
      </c>
      <c r="T128" s="138">
        <f t="shared" si="3"/>
        <v>0</v>
      </c>
      <c r="AR128" s="139" t="s">
        <v>209</v>
      </c>
      <c r="AT128" s="139" t="s">
        <v>141</v>
      </c>
      <c r="AU128" s="139" t="s">
        <v>87</v>
      </c>
      <c r="AY128" s="13" t="s">
        <v>138</v>
      </c>
      <c r="BE128" s="140">
        <f t="shared" si="4"/>
        <v>0</v>
      </c>
      <c r="BF128" s="140">
        <f t="shared" si="5"/>
        <v>0</v>
      </c>
      <c r="BG128" s="140">
        <f t="shared" si="6"/>
        <v>0</v>
      </c>
      <c r="BH128" s="140">
        <f t="shared" si="7"/>
        <v>0</v>
      </c>
      <c r="BI128" s="140">
        <f t="shared" si="8"/>
        <v>0</v>
      </c>
      <c r="BJ128" s="13" t="s">
        <v>85</v>
      </c>
      <c r="BK128" s="140">
        <f t="shared" si="9"/>
        <v>0</v>
      </c>
      <c r="BL128" s="13" t="s">
        <v>209</v>
      </c>
      <c r="BM128" s="139" t="s">
        <v>209</v>
      </c>
    </row>
    <row r="129" spans="2:65" s="1" customFormat="1" ht="16.5" customHeight="1">
      <c r="B129" s="28"/>
      <c r="C129" s="128" t="s">
        <v>178</v>
      </c>
      <c r="D129" s="128" t="s">
        <v>141</v>
      </c>
      <c r="E129" s="129" t="s">
        <v>720</v>
      </c>
      <c r="F129" s="130" t="s">
        <v>721</v>
      </c>
      <c r="G129" s="131" t="s">
        <v>260</v>
      </c>
      <c r="H129" s="132">
        <v>15</v>
      </c>
      <c r="I129" s="133"/>
      <c r="J129" s="134">
        <f t="shared" si="0"/>
        <v>0</v>
      </c>
      <c r="K129" s="130" t="s">
        <v>1</v>
      </c>
      <c r="L129" s="28"/>
      <c r="M129" s="135" t="s">
        <v>1</v>
      </c>
      <c r="N129" s="136" t="s">
        <v>42</v>
      </c>
      <c r="P129" s="137">
        <f t="shared" si="1"/>
        <v>0</v>
      </c>
      <c r="Q129" s="137">
        <v>0</v>
      </c>
      <c r="R129" s="137">
        <f t="shared" si="2"/>
        <v>0</v>
      </c>
      <c r="S129" s="137">
        <v>0</v>
      </c>
      <c r="T129" s="138">
        <f t="shared" si="3"/>
        <v>0</v>
      </c>
      <c r="AR129" s="139" t="s">
        <v>209</v>
      </c>
      <c r="AT129" s="139" t="s">
        <v>141</v>
      </c>
      <c r="AU129" s="139" t="s">
        <v>87</v>
      </c>
      <c r="AY129" s="13" t="s">
        <v>138</v>
      </c>
      <c r="BE129" s="140">
        <f t="shared" si="4"/>
        <v>0</v>
      </c>
      <c r="BF129" s="140">
        <f t="shared" si="5"/>
        <v>0</v>
      </c>
      <c r="BG129" s="140">
        <f t="shared" si="6"/>
        <v>0</v>
      </c>
      <c r="BH129" s="140">
        <f t="shared" si="7"/>
        <v>0</v>
      </c>
      <c r="BI129" s="140">
        <f t="shared" si="8"/>
        <v>0</v>
      </c>
      <c r="BJ129" s="13" t="s">
        <v>85</v>
      </c>
      <c r="BK129" s="140">
        <f t="shared" si="9"/>
        <v>0</v>
      </c>
      <c r="BL129" s="13" t="s">
        <v>209</v>
      </c>
      <c r="BM129" s="139" t="s">
        <v>218</v>
      </c>
    </row>
    <row r="130" spans="2:65" s="1" customFormat="1" ht="16.5" customHeight="1">
      <c r="B130" s="28"/>
      <c r="C130" s="128" t="s">
        <v>183</v>
      </c>
      <c r="D130" s="128" t="s">
        <v>141</v>
      </c>
      <c r="E130" s="129" t="s">
        <v>722</v>
      </c>
      <c r="F130" s="130" t="s">
        <v>723</v>
      </c>
      <c r="G130" s="131" t="s">
        <v>260</v>
      </c>
      <c r="H130" s="132">
        <v>60</v>
      </c>
      <c r="I130" s="133"/>
      <c r="J130" s="134">
        <f t="shared" si="0"/>
        <v>0</v>
      </c>
      <c r="K130" s="130" t="s">
        <v>1</v>
      </c>
      <c r="L130" s="28"/>
      <c r="M130" s="135" t="s">
        <v>1</v>
      </c>
      <c r="N130" s="136" t="s">
        <v>42</v>
      </c>
      <c r="P130" s="137">
        <f t="shared" si="1"/>
        <v>0</v>
      </c>
      <c r="Q130" s="137">
        <v>0</v>
      </c>
      <c r="R130" s="137">
        <f t="shared" si="2"/>
        <v>0</v>
      </c>
      <c r="S130" s="137">
        <v>0</v>
      </c>
      <c r="T130" s="138">
        <f t="shared" si="3"/>
        <v>0</v>
      </c>
      <c r="AR130" s="139" t="s">
        <v>209</v>
      </c>
      <c r="AT130" s="139" t="s">
        <v>141</v>
      </c>
      <c r="AU130" s="139" t="s">
        <v>87</v>
      </c>
      <c r="AY130" s="13" t="s">
        <v>138</v>
      </c>
      <c r="BE130" s="140">
        <f t="shared" si="4"/>
        <v>0</v>
      </c>
      <c r="BF130" s="140">
        <f t="shared" si="5"/>
        <v>0</v>
      </c>
      <c r="BG130" s="140">
        <f t="shared" si="6"/>
        <v>0</v>
      </c>
      <c r="BH130" s="140">
        <f t="shared" si="7"/>
        <v>0</v>
      </c>
      <c r="BI130" s="140">
        <f t="shared" si="8"/>
        <v>0</v>
      </c>
      <c r="BJ130" s="13" t="s">
        <v>85</v>
      </c>
      <c r="BK130" s="140">
        <f t="shared" si="9"/>
        <v>0</v>
      </c>
      <c r="BL130" s="13" t="s">
        <v>209</v>
      </c>
      <c r="BM130" s="139" t="s">
        <v>228</v>
      </c>
    </row>
    <row r="131" spans="2:65" s="1" customFormat="1" ht="16.5" customHeight="1">
      <c r="B131" s="28"/>
      <c r="C131" s="128" t="s">
        <v>188</v>
      </c>
      <c r="D131" s="128" t="s">
        <v>141</v>
      </c>
      <c r="E131" s="129" t="s">
        <v>724</v>
      </c>
      <c r="F131" s="130" t="s">
        <v>725</v>
      </c>
      <c r="G131" s="131" t="s">
        <v>260</v>
      </c>
      <c r="H131" s="132">
        <v>30</v>
      </c>
      <c r="I131" s="133"/>
      <c r="J131" s="134">
        <f t="shared" si="0"/>
        <v>0</v>
      </c>
      <c r="K131" s="130" t="s">
        <v>1</v>
      </c>
      <c r="L131" s="28"/>
      <c r="M131" s="135" t="s">
        <v>1</v>
      </c>
      <c r="N131" s="136" t="s">
        <v>42</v>
      </c>
      <c r="P131" s="137">
        <f t="shared" si="1"/>
        <v>0</v>
      </c>
      <c r="Q131" s="137">
        <v>0</v>
      </c>
      <c r="R131" s="137">
        <f t="shared" si="2"/>
        <v>0</v>
      </c>
      <c r="S131" s="137">
        <v>0</v>
      </c>
      <c r="T131" s="138">
        <f t="shared" si="3"/>
        <v>0</v>
      </c>
      <c r="AR131" s="139" t="s">
        <v>209</v>
      </c>
      <c r="AT131" s="139" t="s">
        <v>141</v>
      </c>
      <c r="AU131" s="139" t="s">
        <v>87</v>
      </c>
      <c r="AY131" s="13" t="s">
        <v>138</v>
      </c>
      <c r="BE131" s="140">
        <f t="shared" si="4"/>
        <v>0</v>
      </c>
      <c r="BF131" s="140">
        <f t="shared" si="5"/>
        <v>0</v>
      </c>
      <c r="BG131" s="140">
        <f t="shared" si="6"/>
        <v>0</v>
      </c>
      <c r="BH131" s="140">
        <f t="shared" si="7"/>
        <v>0</v>
      </c>
      <c r="BI131" s="140">
        <f t="shared" si="8"/>
        <v>0</v>
      </c>
      <c r="BJ131" s="13" t="s">
        <v>85</v>
      </c>
      <c r="BK131" s="140">
        <f t="shared" si="9"/>
        <v>0</v>
      </c>
      <c r="BL131" s="13" t="s">
        <v>209</v>
      </c>
      <c r="BM131" s="139" t="s">
        <v>236</v>
      </c>
    </row>
    <row r="132" spans="2:65" s="1" customFormat="1" ht="16.5" customHeight="1">
      <c r="B132" s="28"/>
      <c r="C132" s="128" t="s">
        <v>8</v>
      </c>
      <c r="D132" s="128" t="s">
        <v>141</v>
      </c>
      <c r="E132" s="129" t="s">
        <v>726</v>
      </c>
      <c r="F132" s="130" t="s">
        <v>727</v>
      </c>
      <c r="G132" s="131" t="s">
        <v>260</v>
      </c>
      <c r="H132" s="132">
        <v>50</v>
      </c>
      <c r="I132" s="133"/>
      <c r="J132" s="134">
        <f t="shared" si="0"/>
        <v>0</v>
      </c>
      <c r="K132" s="130" t="s">
        <v>1</v>
      </c>
      <c r="L132" s="28"/>
      <c r="M132" s="135" t="s">
        <v>1</v>
      </c>
      <c r="N132" s="136" t="s">
        <v>42</v>
      </c>
      <c r="P132" s="137">
        <f t="shared" si="1"/>
        <v>0</v>
      </c>
      <c r="Q132" s="137">
        <v>0</v>
      </c>
      <c r="R132" s="137">
        <f t="shared" si="2"/>
        <v>0</v>
      </c>
      <c r="S132" s="137">
        <v>0</v>
      </c>
      <c r="T132" s="138">
        <f t="shared" si="3"/>
        <v>0</v>
      </c>
      <c r="AR132" s="139" t="s">
        <v>209</v>
      </c>
      <c r="AT132" s="139" t="s">
        <v>141</v>
      </c>
      <c r="AU132" s="139" t="s">
        <v>87</v>
      </c>
      <c r="AY132" s="13" t="s">
        <v>138</v>
      </c>
      <c r="BE132" s="140">
        <f t="shared" si="4"/>
        <v>0</v>
      </c>
      <c r="BF132" s="140">
        <f t="shared" si="5"/>
        <v>0</v>
      </c>
      <c r="BG132" s="140">
        <f t="shared" si="6"/>
        <v>0</v>
      </c>
      <c r="BH132" s="140">
        <f t="shared" si="7"/>
        <v>0</v>
      </c>
      <c r="BI132" s="140">
        <f t="shared" si="8"/>
        <v>0</v>
      </c>
      <c r="BJ132" s="13" t="s">
        <v>85</v>
      </c>
      <c r="BK132" s="140">
        <f t="shared" si="9"/>
        <v>0</v>
      </c>
      <c r="BL132" s="13" t="s">
        <v>209</v>
      </c>
      <c r="BM132" s="139" t="s">
        <v>245</v>
      </c>
    </row>
    <row r="133" spans="2:65" s="1" customFormat="1" ht="16.5" customHeight="1">
      <c r="B133" s="28"/>
      <c r="C133" s="128" t="s">
        <v>197</v>
      </c>
      <c r="D133" s="128" t="s">
        <v>141</v>
      </c>
      <c r="E133" s="129" t="s">
        <v>728</v>
      </c>
      <c r="F133" s="130" t="s">
        <v>729</v>
      </c>
      <c r="G133" s="131" t="s">
        <v>260</v>
      </c>
      <c r="H133" s="132">
        <v>10</v>
      </c>
      <c r="I133" s="133"/>
      <c r="J133" s="134">
        <f t="shared" si="0"/>
        <v>0</v>
      </c>
      <c r="K133" s="130" t="s">
        <v>1</v>
      </c>
      <c r="L133" s="28"/>
      <c r="M133" s="135" t="s">
        <v>1</v>
      </c>
      <c r="N133" s="136" t="s">
        <v>42</v>
      </c>
      <c r="P133" s="137">
        <f t="shared" si="1"/>
        <v>0</v>
      </c>
      <c r="Q133" s="137">
        <v>0</v>
      </c>
      <c r="R133" s="137">
        <f t="shared" si="2"/>
        <v>0</v>
      </c>
      <c r="S133" s="137">
        <v>0</v>
      </c>
      <c r="T133" s="138">
        <f t="shared" si="3"/>
        <v>0</v>
      </c>
      <c r="AR133" s="139" t="s">
        <v>209</v>
      </c>
      <c r="AT133" s="139" t="s">
        <v>141</v>
      </c>
      <c r="AU133" s="139" t="s">
        <v>87</v>
      </c>
      <c r="AY133" s="13" t="s">
        <v>138</v>
      </c>
      <c r="BE133" s="140">
        <f t="shared" si="4"/>
        <v>0</v>
      </c>
      <c r="BF133" s="140">
        <f t="shared" si="5"/>
        <v>0</v>
      </c>
      <c r="BG133" s="140">
        <f t="shared" si="6"/>
        <v>0</v>
      </c>
      <c r="BH133" s="140">
        <f t="shared" si="7"/>
        <v>0</v>
      </c>
      <c r="BI133" s="140">
        <f t="shared" si="8"/>
        <v>0</v>
      </c>
      <c r="BJ133" s="13" t="s">
        <v>85</v>
      </c>
      <c r="BK133" s="140">
        <f t="shared" si="9"/>
        <v>0</v>
      </c>
      <c r="BL133" s="13" t="s">
        <v>209</v>
      </c>
      <c r="BM133" s="139" t="s">
        <v>253</v>
      </c>
    </row>
    <row r="134" spans="2:65" s="1" customFormat="1" ht="16.5" customHeight="1">
      <c r="B134" s="28"/>
      <c r="C134" s="128" t="s">
        <v>201</v>
      </c>
      <c r="D134" s="128" t="s">
        <v>141</v>
      </c>
      <c r="E134" s="129" t="s">
        <v>730</v>
      </c>
      <c r="F134" s="130" t="s">
        <v>731</v>
      </c>
      <c r="G134" s="131" t="s">
        <v>260</v>
      </c>
      <c r="H134" s="132">
        <v>40</v>
      </c>
      <c r="I134" s="133"/>
      <c r="J134" s="134">
        <f t="shared" si="0"/>
        <v>0</v>
      </c>
      <c r="K134" s="130" t="s">
        <v>1</v>
      </c>
      <c r="L134" s="28"/>
      <c r="M134" s="135" t="s">
        <v>1</v>
      </c>
      <c r="N134" s="136" t="s">
        <v>42</v>
      </c>
      <c r="P134" s="137">
        <f t="shared" si="1"/>
        <v>0</v>
      </c>
      <c r="Q134" s="137">
        <v>0</v>
      </c>
      <c r="R134" s="137">
        <f t="shared" si="2"/>
        <v>0</v>
      </c>
      <c r="S134" s="137">
        <v>0</v>
      </c>
      <c r="T134" s="138">
        <f t="shared" si="3"/>
        <v>0</v>
      </c>
      <c r="AR134" s="139" t="s">
        <v>209</v>
      </c>
      <c r="AT134" s="139" t="s">
        <v>141</v>
      </c>
      <c r="AU134" s="139" t="s">
        <v>87</v>
      </c>
      <c r="AY134" s="13" t="s">
        <v>138</v>
      </c>
      <c r="BE134" s="140">
        <f t="shared" si="4"/>
        <v>0</v>
      </c>
      <c r="BF134" s="140">
        <f t="shared" si="5"/>
        <v>0</v>
      </c>
      <c r="BG134" s="140">
        <f t="shared" si="6"/>
        <v>0</v>
      </c>
      <c r="BH134" s="140">
        <f t="shared" si="7"/>
        <v>0</v>
      </c>
      <c r="BI134" s="140">
        <f t="shared" si="8"/>
        <v>0</v>
      </c>
      <c r="BJ134" s="13" t="s">
        <v>85</v>
      </c>
      <c r="BK134" s="140">
        <f t="shared" si="9"/>
        <v>0</v>
      </c>
      <c r="BL134" s="13" t="s">
        <v>209</v>
      </c>
      <c r="BM134" s="139" t="s">
        <v>262</v>
      </c>
    </row>
    <row r="135" spans="2:65" s="1" customFormat="1" ht="16.5" customHeight="1">
      <c r="B135" s="28"/>
      <c r="C135" s="128" t="s">
        <v>205</v>
      </c>
      <c r="D135" s="128" t="s">
        <v>141</v>
      </c>
      <c r="E135" s="129" t="s">
        <v>732</v>
      </c>
      <c r="F135" s="130" t="s">
        <v>733</v>
      </c>
      <c r="G135" s="131" t="s">
        <v>260</v>
      </c>
      <c r="H135" s="132">
        <v>5</v>
      </c>
      <c r="I135" s="133"/>
      <c r="J135" s="134">
        <f t="shared" si="0"/>
        <v>0</v>
      </c>
      <c r="K135" s="130" t="s">
        <v>1</v>
      </c>
      <c r="L135" s="28"/>
      <c r="M135" s="135" t="s">
        <v>1</v>
      </c>
      <c r="N135" s="136" t="s">
        <v>42</v>
      </c>
      <c r="P135" s="137">
        <f t="shared" si="1"/>
        <v>0</v>
      </c>
      <c r="Q135" s="137">
        <v>0</v>
      </c>
      <c r="R135" s="137">
        <f t="shared" si="2"/>
        <v>0</v>
      </c>
      <c r="S135" s="137">
        <v>0</v>
      </c>
      <c r="T135" s="138">
        <f t="shared" si="3"/>
        <v>0</v>
      </c>
      <c r="AR135" s="139" t="s">
        <v>209</v>
      </c>
      <c r="AT135" s="139" t="s">
        <v>141</v>
      </c>
      <c r="AU135" s="139" t="s">
        <v>87</v>
      </c>
      <c r="AY135" s="13" t="s">
        <v>138</v>
      </c>
      <c r="BE135" s="140">
        <f t="shared" si="4"/>
        <v>0</v>
      </c>
      <c r="BF135" s="140">
        <f t="shared" si="5"/>
        <v>0</v>
      </c>
      <c r="BG135" s="140">
        <f t="shared" si="6"/>
        <v>0</v>
      </c>
      <c r="BH135" s="140">
        <f t="shared" si="7"/>
        <v>0</v>
      </c>
      <c r="BI135" s="140">
        <f t="shared" si="8"/>
        <v>0</v>
      </c>
      <c r="BJ135" s="13" t="s">
        <v>85</v>
      </c>
      <c r="BK135" s="140">
        <f t="shared" si="9"/>
        <v>0</v>
      </c>
      <c r="BL135" s="13" t="s">
        <v>209</v>
      </c>
      <c r="BM135" s="139" t="s">
        <v>271</v>
      </c>
    </row>
    <row r="136" spans="2:65" s="1" customFormat="1" ht="16.5" customHeight="1">
      <c r="B136" s="28"/>
      <c r="C136" s="128" t="s">
        <v>209</v>
      </c>
      <c r="D136" s="128" t="s">
        <v>141</v>
      </c>
      <c r="E136" s="129" t="s">
        <v>734</v>
      </c>
      <c r="F136" s="130" t="s">
        <v>735</v>
      </c>
      <c r="G136" s="131" t="s">
        <v>736</v>
      </c>
      <c r="H136" s="132">
        <v>10</v>
      </c>
      <c r="I136" s="133"/>
      <c r="J136" s="134">
        <f t="shared" si="0"/>
        <v>0</v>
      </c>
      <c r="K136" s="130" t="s">
        <v>1</v>
      </c>
      <c r="L136" s="28"/>
      <c r="M136" s="135" t="s">
        <v>1</v>
      </c>
      <c r="N136" s="136" t="s">
        <v>42</v>
      </c>
      <c r="P136" s="137">
        <f t="shared" si="1"/>
        <v>0</v>
      </c>
      <c r="Q136" s="137">
        <v>0</v>
      </c>
      <c r="R136" s="137">
        <f t="shared" si="2"/>
        <v>0</v>
      </c>
      <c r="S136" s="137">
        <v>0</v>
      </c>
      <c r="T136" s="138">
        <f t="shared" si="3"/>
        <v>0</v>
      </c>
      <c r="AR136" s="139" t="s">
        <v>209</v>
      </c>
      <c r="AT136" s="139" t="s">
        <v>141</v>
      </c>
      <c r="AU136" s="139" t="s">
        <v>87</v>
      </c>
      <c r="AY136" s="13" t="s">
        <v>138</v>
      </c>
      <c r="BE136" s="140">
        <f t="shared" si="4"/>
        <v>0</v>
      </c>
      <c r="BF136" s="140">
        <f t="shared" si="5"/>
        <v>0</v>
      </c>
      <c r="BG136" s="140">
        <f t="shared" si="6"/>
        <v>0</v>
      </c>
      <c r="BH136" s="140">
        <f t="shared" si="7"/>
        <v>0</v>
      </c>
      <c r="BI136" s="140">
        <f t="shared" si="8"/>
        <v>0</v>
      </c>
      <c r="BJ136" s="13" t="s">
        <v>85</v>
      </c>
      <c r="BK136" s="140">
        <f t="shared" si="9"/>
        <v>0</v>
      </c>
      <c r="BL136" s="13" t="s">
        <v>209</v>
      </c>
      <c r="BM136" s="139" t="s">
        <v>279</v>
      </c>
    </row>
    <row r="137" spans="2:65" s="1" customFormat="1" ht="16.5" customHeight="1">
      <c r="B137" s="28"/>
      <c r="C137" s="128" t="s">
        <v>213</v>
      </c>
      <c r="D137" s="128" t="s">
        <v>141</v>
      </c>
      <c r="E137" s="129" t="s">
        <v>737</v>
      </c>
      <c r="F137" s="130" t="s">
        <v>738</v>
      </c>
      <c r="G137" s="131" t="s">
        <v>567</v>
      </c>
      <c r="H137" s="132">
        <v>8</v>
      </c>
      <c r="I137" s="133"/>
      <c r="J137" s="134">
        <f t="shared" si="0"/>
        <v>0</v>
      </c>
      <c r="K137" s="130" t="s">
        <v>1</v>
      </c>
      <c r="L137" s="28"/>
      <c r="M137" s="135" t="s">
        <v>1</v>
      </c>
      <c r="N137" s="136" t="s">
        <v>42</v>
      </c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AR137" s="139" t="s">
        <v>209</v>
      </c>
      <c r="AT137" s="139" t="s">
        <v>141</v>
      </c>
      <c r="AU137" s="139" t="s">
        <v>87</v>
      </c>
      <c r="AY137" s="13" t="s">
        <v>138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3" t="s">
        <v>85</v>
      </c>
      <c r="BK137" s="140">
        <f t="shared" si="9"/>
        <v>0</v>
      </c>
      <c r="BL137" s="13" t="s">
        <v>209</v>
      </c>
      <c r="BM137" s="139" t="s">
        <v>290</v>
      </c>
    </row>
    <row r="138" spans="2:65" s="1" customFormat="1" ht="16.5" customHeight="1">
      <c r="B138" s="28"/>
      <c r="C138" s="128" t="s">
        <v>218</v>
      </c>
      <c r="D138" s="128" t="s">
        <v>141</v>
      </c>
      <c r="E138" s="129" t="s">
        <v>739</v>
      </c>
      <c r="F138" s="130" t="s">
        <v>740</v>
      </c>
      <c r="G138" s="131" t="s">
        <v>567</v>
      </c>
      <c r="H138" s="132">
        <v>4</v>
      </c>
      <c r="I138" s="133"/>
      <c r="J138" s="134">
        <f t="shared" si="0"/>
        <v>0</v>
      </c>
      <c r="K138" s="130" t="s">
        <v>1</v>
      </c>
      <c r="L138" s="28"/>
      <c r="M138" s="135" t="s">
        <v>1</v>
      </c>
      <c r="N138" s="136" t="s">
        <v>42</v>
      </c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AR138" s="139" t="s">
        <v>209</v>
      </c>
      <c r="AT138" s="139" t="s">
        <v>141</v>
      </c>
      <c r="AU138" s="139" t="s">
        <v>87</v>
      </c>
      <c r="AY138" s="13" t="s">
        <v>138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3" t="s">
        <v>85</v>
      </c>
      <c r="BK138" s="140">
        <f t="shared" si="9"/>
        <v>0</v>
      </c>
      <c r="BL138" s="13" t="s">
        <v>209</v>
      </c>
      <c r="BM138" s="139" t="s">
        <v>298</v>
      </c>
    </row>
    <row r="139" spans="2:65" s="1" customFormat="1" ht="16.5" customHeight="1">
      <c r="B139" s="28"/>
      <c r="C139" s="128" t="s">
        <v>222</v>
      </c>
      <c r="D139" s="128" t="s">
        <v>141</v>
      </c>
      <c r="E139" s="129" t="s">
        <v>741</v>
      </c>
      <c r="F139" s="130" t="s">
        <v>742</v>
      </c>
      <c r="G139" s="131" t="s">
        <v>567</v>
      </c>
      <c r="H139" s="132">
        <v>1</v>
      </c>
      <c r="I139" s="133"/>
      <c r="J139" s="134">
        <f t="shared" si="0"/>
        <v>0</v>
      </c>
      <c r="K139" s="130" t="s">
        <v>1</v>
      </c>
      <c r="L139" s="28"/>
      <c r="M139" s="135" t="s">
        <v>1</v>
      </c>
      <c r="N139" s="136" t="s">
        <v>42</v>
      </c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AR139" s="139" t="s">
        <v>209</v>
      </c>
      <c r="AT139" s="139" t="s">
        <v>141</v>
      </c>
      <c r="AU139" s="139" t="s">
        <v>87</v>
      </c>
      <c r="AY139" s="13" t="s">
        <v>138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3" t="s">
        <v>85</v>
      </c>
      <c r="BK139" s="140">
        <f t="shared" si="9"/>
        <v>0</v>
      </c>
      <c r="BL139" s="13" t="s">
        <v>209</v>
      </c>
      <c r="BM139" s="139" t="s">
        <v>308</v>
      </c>
    </row>
    <row r="140" spans="2:65" s="1" customFormat="1" ht="16.5" customHeight="1">
      <c r="B140" s="28"/>
      <c r="C140" s="128" t="s">
        <v>228</v>
      </c>
      <c r="D140" s="128" t="s">
        <v>141</v>
      </c>
      <c r="E140" s="129" t="s">
        <v>743</v>
      </c>
      <c r="F140" s="130" t="s">
        <v>744</v>
      </c>
      <c r="G140" s="131" t="s">
        <v>567</v>
      </c>
      <c r="H140" s="132">
        <v>1</v>
      </c>
      <c r="I140" s="133"/>
      <c r="J140" s="134">
        <f t="shared" si="0"/>
        <v>0</v>
      </c>
      <c r="K140" s="130" t="s">
        <v>1</v>
      </c>
      <c r="L140" s="28"/>
      <c r="M140" s="135" t="s">
        <v>1</v>
      </c>
      <c r="N140" s="136" t="s">
        <v>42</v>
      </c>
      <c r="P140" s="137">
        <f t="shared" si="1"/>
        <v>0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AR140" s="139" t="s">
        <v>209</v>
      </c>
      <c r="AT140" s="139" t="s">
        <v>141</v>
      </c>
      <c r="AU140" s="139" t="s">
        <v>87</v>
      </c>
      <c r="AY140" s="13" t="s">
        <v>138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3" t="s">
        <v>85</v>
      </c>
      <c r="BK140" s="140">
        <f t="shared" si="9"/>
        <v>0</v>
      </c>
      <c r="BL140" s="13" t="s">
        <v>209</v>
      </c>
      <c r="BM140" s="139" t="s">
        <v>320</v>
      </c>
    </row>
    <row r="141" spans="2:65" s="1" customFormat="1" ht="16.5" customHeight="1">
      <c r="B141" s="28"/>
      <c r="C141" s="128" t="s">
        <v>7</v>
      </c>
      <c r="D141" s="128" t="s">
        <v>141</v>
      </c>
      <c r="E141" s="129" t="s">
        <v>745</v>
      </c>
      <c r="F141" s="130" t="s">
        <v>746</v>
      </c>
      <c r="G141" s="131" t="s">
        <v>567</v>
      </c>
      <c r="H141" s="132">
        <v>1</v>
      </c>
      <c r="I141" s="133"/>
      <c r="J141" s="134">
        <f t="shared" si="0"/>
        <v>0</v>
      </c>
      <c r="K141" s="130" t="s">
        <v>1</v>
      </c>
      <c r="L141" s="28"/>
      <c r="M141" s="135" t="s">
        <v>1</v>
      </c>
      <c r="N141" s="136" t="s">
        <v>42</v>
      </c>
      <c r="P141" s="137">
        <f t="shared" si="1"/>
        <v>0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AR141" s="139" t="s">
        <v>209</v>
      </c>
      <c r="AT141" s="139" t="s">
        <v>141</v>
      </c>
      <c r="AU141" s="139" t="s">
        <v>87</v>
      </c>
      <c r="AY141" s="13" t="s">
        <v>138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3" t="s">
        <v>85</v>
      </c>
      <c r="BK141" s="140">
        <f t="shared" si="9"/>
        <v>0</v>
      </c>
      <c r="BL141" s="13" t="s">
        <v>209</v>
      </c>
      <c r="BM141" s="139" t="s">
        <v>328</v>
      </c>
    </row>
    <row r="142" spans="2:65" s="1" customFormat="1" ht="16.5" customHeight="1">
      <c r="B142" s="28"/>
      <c r="C142" s="128" t="s">
        <v>236</v>
      </c>
      <c r="D142" s="128" t="s">
        <v>141</v>
      </c>
      <c r="E142" s="129" t="s">
        <v>747</v>
      </c>
      <c r="F142" s="130" t="s">
        <v>748</v>
      </c>
      <c r="G142" s="131" t="s">
        <v>260</v>
      </c>
      <c r="H142" s="132">
        <v>15</v>
      </c>
      <c r="I142" s="133"/>
      <c r="J142" s="134">
        <f t="shared" si="0"/>
        <v>0</v>
      </c>
      <c r="K142" s="130" t="s">
        <v>1</v>
      </c>
      <c r="L142" s="28"/>
      <c r="M142" s="135" t="s">
        <v>1</v>
      </c>
      <c r="N142" s="136" t="s">
        <v>42</v>
      </c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AR142" s="139" t="s">
        <v>209</v>
      </c>
      <c r="AT142" s="139" t="s">
        <v>141</v>
      </c>
      <c r="AU142" s="139" t="s">
        <v>87</v>
      </c>
      <c r="AY142" s="13" t="s">
        <v>138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3" t="s">
        <v>85</v>
      </c>
      <c r="BK142" s="140">
        <f t="shared" si="9"/>
        <v>0</v>
      </c>
      <c r="BL142" s="13" t="s">
        <v>209</v>
      </c>
      <c r="BM142" s="139" t="s">
        <v>336</v>
      </c>
    </row>
    <row r="143" spans="2:65" s="1" customFormat="1" ht="16.5" customHeight="1">
      <c r="B143" s="28"/>
      <c r="C143" s="128" t="s">
        <v>240</v>
      </c>
      <c r="D143" s="128" t="s">
        <v>141</v>
      </c>
      <c r="E143" s="129" t="s">
        <v>749</v>
      </c>
      <c r="F143" s="130" t="s">
        <v>750</v>
      </c>
      <c r="G143" s="131" t="s">
        <v>751</v>
      </c>
      <c r="H143" s="132">
        <v>1</v>
      </c>
      <c r="I143" s="133"/>
      <c r="J143" s="134">
        <f t="shared" si="0"/>
        <v>0</v>
      </c>
      <c r="K143" s="130" t="s">
        <v>1</v>
      </c>
      <c r="L143" s="28"/>
      <c r="M143" s="135" t="s">
        <v>1</v>
      </c>
      <c r="N143" s="136" t="s">
        <v>42</v>
      </c>
      <c r="P143" s="137">
        <f t="shared" si="1"/>
        <v>0</v>
      </c>
      <c r="Q143" s="137">
        <v>0</v>
      </c>
      <c r="R143" s="137">
        <f t="shared" si="2"/>
        <v>0</v>
      </c>
      <c r="S143" s="137">
        <v>0</v>
      </c>
      <c r="T143" s="138">
        <f t="shared" si="3"/>
        <v>0</v>
      </c>
      <c r="AR143" s="139" t="s">
        <v>209</v>
      </c>
      <c r="AT143" s="139" t="s">
        <v>141</v>
      </c>
      <c r="AU143" s="139" t="s">
        <v>87</v>
      </c>
      <c r="AY143" s="13" t="s">
        <v>138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3" t="s">
        <v>85</v>
      </c>
      <c r="BK143" s="140">
        <f t="shared" si="9"/>
        <v>0</v>
      </c>
      <c r="BL143" s="13" t="s">
        <v>209</v>
      </c>
      <c r="BM143" s="139" t="s">
        <v>344</v>
      </c>
    </row>
    <row r="144" spans="2:65" s="1" customFormat="1" ht="16.5" customHeight="1">
      <c r="B144" s="28"/>
      <c r="C144" s="128" t="s">
        <v>245</v>
      </c>
      <c r="D144" s="128" t="s">
        <v>141</v>
      </c>
      <c r="E144" s="129" t="s">
        <v>752</v>
      </c>
      <c r="F144" s="130" t="s">
        <v>753</v>
      </c>
      <c r="G144" s="131" t="s">
        <v>754</v>
      </c>
      <c r="H144" s="132">
        <v>20</v>
      </c>
      <c r="I144" s="133"/>
      <c r="J144" s="134">
        <f t="shared" si="0"/>
        <v>0</v>
      </c>
      <c r="K144" s="130" t="s">
        <v>1</v>
      </c>
      <c r="L144" s="28"/>
      <c r="M144" s="135" t="s">
        <v>1</v>
      </c>
      <c r="N144" s="136" t="s">
        <v>42</v>
      </c>
      <c r="P144" s="137">
        <f t="shared" si="1"/>
        <v>0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AR144" s="139" t="s">
        <v>209</v>
      </c>
      <c r="AT144" s="139" t="s">
        <v>141</v>
      </c>
      <c r="AU144" s="139" t="s">
        <v>87</v>
      </c>
      <c r="AY144" s="13" t="s">
        <v>138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3" t="s">
        <v>85</v>
      </c>
      <c r="BK144" s="140">
        <f t="shared" si="9"/>
        <v>0</v>
      </c>
      <c r="BL144" s="13" t="s">
        <v>209</v>
      </c>
      <c r="BM144" s="139" t="s">
        <v>352</v>
      </c>
    </row>
    <row r="145" spans="2:65" s="1" customFormat="1" ht="16.5" customHeight="1">
      <c r="B145" s="28"/>
      <c r="C145" s="128" t="s">
        <v>249</v>
      </c>
      <c r="D145" s="128" t="s">
        <v>141</v>
      </c>
      <c r="E145" s="129" t="s">
        <v>755</v>
      </c>
      <c r="F145" s="130" t="s">
        <v>756</v>
      </c>
      <c r="G145" s="131" t="s">
        <v>754</v>
      </c>
      <c r="H145" s="132">
        <v>10</v>
      </c>
      <c r="I145" s="133"/>
      <c r="J145" s="134">
        <f t="shared" si="0"/>
        <v>0</v>
      </c>
      <c r="K145" s="130" t="s">
        <v>1</v>
      </c>
      <c r="L145" s="28"/>
      <c r="M145" s="135" t="s">
        <v>1</v>
      </c>
      <c r="N145" s="136" t="s">
        <v>42</v>
      </c>
      <c r="P145" s="137">
        <f t="shared" si="1"/>
        <v>0</v>
      </c>
      <c r="Q145" s="137">
        <v>0</v>
      </c>
      <c r="R145" s="137">
        <f t="shared" si="2"/>
        <v>0</v>
      </c>
      <c r="S145" s="137">
        <v>0</v>
      </c>
      <c r="T145" s="138">
        <f t="shared" si="3"/>
        <v>0</v>
      </c>
      <c r="AR145" s="139" t="s">
        <v>209</v>
      </c>
      <c r="AT145" s="139" t="s">
        <v>141</v>
      </c>
      <c r="AU145" s="139" t="s">
        <v>87</v>
      </c>
      <c r="AY145" s="13" t="s">
        <v>138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3" t="s">
        <v>85</v>
      </c>
      <c r="BK145" s="140">
        <f t="shared" si="9"/>
        <v>0</v>
      </c>
      <c r="BL145" s="13" t="s">
        <v>209</v>
      </c>
      <c r="BM145" s="139" t="s">
        <v>362</v>
      </c>
    </row>
    <row r="146" spans="2:65" s="1" customFormat="1" ht="16.5" customHeight="1">
      <c r="B146" s="28"/>
      <c r="C146" s="128" t="s">
        <v>253</v>
      </c>
      <c r="D146" s="128" t="s">
        <v>141</v>
      </c>
      <c r="E146" s="129" t="s">
        <v>757</v>
      </c>
      <c r="F146" s="130" t="s">
        <v>758</v>
      </c>
      <c r="G146" s="131" t="s">
        <v>751</v>
      </c>
      <c r="H146" s="132">
        <v>1</v>
      </c>
      <c r="I146" s="133"/>
      <c r="J146" s="134">
        <f t="shared" si="0"/>
        <v>0</v>
      </c>
      <c r="K146" s="130" t="s">
        <v>1</v>
      </c>
      <c r="L146" s="28"/>
      <c r="M146" s="135" t="s">
        <v>1</v>
      </c>
      <c r="N146" s="136" t="s">
        <v>42</v>
      </c>
      <c r="P146" s="137">
        <f t="shared" si="1"/>
        <v>0</v>
      </c>
      <c r="Q146" s="137">
        <v>0</v>
      </c>
      <c r="R146" s="137">
        <f t="shared" si="2"/>
        <v>0</v>
      </c>
      <c r="S146" s="137">
        <v>0</v>
      </c>
      <c r="T146" s="138">
        <f t="shared" si="3"/>
        <v>0</v>
      </c>
      <c r="AR146" s="139" t="s">
        <v>209</v>
      </c>
      <c r="AT146" s="139" t="s">
        <v>141</v>
      </c>
      <c r="AU146" s="139" t="s">
        <v>87</v>
      </c>
      <c r="AY146" s="13" t="s">
        <v>138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3" t="s">
        <v>85</v>
      </c>
      <c r="BK146" s="140">
        <f t="shared" si="9"/>
        <v>0</v>
      </c>
      <c r="BL146" s="13" t="s">
        <v>209</v>
      </c>
      <c r="BM146" s="139" t="s">
        <v>372</v>
      </c>
    </row>
    <row r="147" spans="2:65" s="1" customFormat="1" ht="16.5" customHeight="1">
      <c r="B147" s="28"/>
      <c r="C147" s="128" t="s">
        <v>257</v>
      </c>
      <c r="D147" s="128" t="s">
        <v>141</v>
      </c>
      <c r="E147" s="129" t="s">
        <v>759</v>
      </c>
      <c r="F147" s="130" t="s">
        <v>760</v>
      </c>
      <c r="G147" s="131" t="s">
        <v>751</v>
      </c>
      <c r="H147" s="132">
        <v>15</v>
      </c>
      <c r="I147" s="133"/>
      <c r="J147" s="134">
        <f t="shared" si="0"/>
        <v>0</v>
      </c>
      <c r="K147" s="130" t="s">
        <v>1</v>
      </c>
      <c r="L147" s="28"/>
      <c r="M147" s="135" t="s">
        <v>1</v>
      </c>
      <c r="N147" s="136" t="s">
        <v>42</v>
      </c>
      <c r="P147" s="137">
        <f t="shared" si="1"/>
        <v>0</v>
      </c>
      <c r="Q147" s="137">
        <v>0</v>
      </c>
      <c r="R147" s="137">
        <f t="shared" si="2"/>
        <v>0</v>
      </c>
      <c r="S147" s="137">
        <v>0</v>
      </c>
      <c r="T147" s="138">
        <f t="shared" si="3"/>
        <v>0</v>
      </c>
      <c r="AR147" s="139" t="s">
        <v>209</v>
      </c>
      <c r="AT147" s="139" t="s">
        <v>141</v>
      </c>
      <c r="AU147" s="139" t="s">
        <v>87</v>
      </c>
      <c r="AY147" s="13" t="s">
        <v>138</v>
      </c>
      <c r="BE147" s="140">
        <f t="shared" si="4"/>
        <v>0</v>
      </c>
      <c r="BF147" s="140">
        <f t="shared" si="5"/>
        <v>0</v>
      </c>
      <c r="BG147" s="140">
        <f t="shared" si="6"/>
        <v>0</v>
      </c>
      <c r="BH147" s="140">
        <f t="shared" si="7"/>
        <v>0</v>
      </c>
      <c r="BI147" s="140">
        <f t="shared" si="8"/>
        <v>0</v>
      </c>
      <c r="BJ147" s="13" t="s">
        <v>85</v>
      </c>
      <c r="BK147" s="140">
        <f t="shared" si="9"/>
        <v>0</v>
      </c>
      <c r="BL147" s="13" t="s">
        <v>209</v>
      </c>
      <c r="BM147" s="139" t="s">
        <v>380</v>
      </c>
    </row>
    <row r="148" spans="2:65" s="1" customFormat="1" ht="16.5" customHeight="1">
      <c r="B148" s="28"/>
      <c r="C148" s="128" t="s">
        <v>262</v>
      </c>
      <c r="D148" s="128" t="s">
        <v>141</v>
      </c>
      <c r="E148" s="129" t="s">
        <v>761</v>
      </c>
      <c r="F148" s="130" t="s">
        <v>762</v>
      </c>
      <c r="G148" s="131" t="s">
        <v>751</v>
      </c>
      <c r="H148" s="132">
        <v>1</v>
      </c>
      <c r="I148" s="133"/>
      <c r="J148" s="134">
        <f t="shared" si="0"/>
        <v>0</v>
      </c>
      <c r="K148" s="130" t="s">
        <v>1</v>
      </c>
      <c r="L148" s="28"/>
      <c r="M148" s="135" t="s">
        <v>1</v>
      </c>
      <c r="N148" s="136" t="s">
        <v>42</v>
      </c>
      <c r="P148" s="137">
        <f t="shared" si="1"/>
        <v>0</v>
      </c>
      <c r="Q148" s="137">
        <v>0</v>
      </c>
      <c r="R148" s="137">
        <f t="shared" si="2"/>
        <v>0</v>
      </c>
      <c r="S148" s="137">
        <v>0</v>
      </c>
      <c r="T148" s="138">
        <f t="shared" si="3"/>
        <v>0</v>
      </c>
      <c r="AR148" s="139" t="s">
        <v>209</v>
      </c>
      <c r="AT148" s="139" t="s">
        <v>141</v>
      </c>
      <c r="AU148" s="139" t="s">
        <v>87</v>
      </c>
      <c r="AY148" s="13" t="s">
        <v>138</v>
      </c>
      <c r="BE148" s="140">
        <f t="shared" si="4"/>
        <v>0</v>
      </c>
      <c r="BF148" s="140">
        <f t="shared" si="5"/>
        <v>0</v>
      </c>
      <c r="BG148" s="140">
        <f t="shared" si="6"/>
        <v>0</v>
      </c>
      <c r="BH148" s="140">
        <f t="shared" si="7"/>
        <v>0</v>
      </c>
      <c r="BI148" s="140">
        <f t="shared" si="8"/>
        <v>0</v>
      </c>
      <c r="BJ148" s="13" t="s">
        <v>85</v>
      </c>
      <c r="BK148" s="140">
        <f t="shared" si="9"/>
        <v>0</v>
      </c>
      <c r="BL148" s="13" t="s">
        <v>209</v>
      </c>
      <c r="BM148" s="139" t="s">
        <v>388</v>
      </c>
    </row>
    <row r="149" spans="2:65" s="1" customFormat="1" ht="16.5" customHeight="1">
      <c r="B149" s="28"/>
      <c r="C149" s="128" t="s">
        <v>266</v>
      </c>
      <c r="D149" s="128" t="s">
        <v>141</v>
      </c>
      <c r="E149" s="129" t="s">
        <v>763</v>
      </c>
      <c r="F149" s="130" t="s">
        <v>764</v>
      </c>
      <c r="G149" s="131" t="s">
        <v>754</v>
      </c>
      <c r="H149" s="132">
        <v>8</v>
      </c>
      <c r="I149" s="133"/>
      <c r="J149" s="134">
        <f t="shared" si="0"/>
        <v>0</v>
      </c>
      <c r="K149" s="130" t="s">
        <v>1</v>
      </c>
      <c r="L149" s="28"/>
      <c r="M149" s="135" t="s">
        <v>1</v>
      </c>
      <c r="N149" s="136" t="s">
        <v>42</v>
      </c>
      <c r="P149" s="137">
        <f t="shared" si="1"/>
        <v>0</v>
      </c>
      <c r="Q149" s="137">
        <v>0</v>
      </c>
      <c r="R149" s="137">
        <f t="shared" si="2"/>
        <v>0</v>
      </c>
      <c r="S149" s="137">
        <v>0</v>
      </c>
      <c r="T149" s="138">
        <f t="shared" si="3"/>
        <v>0</v>
      </c>
      <c r="AR149" s="139" t="s">
        <v>209</v>
      </c>
      <c r="AT149" s="139" t="s">
        <v>141</v>
      </c>
      <c r="AU149" s="139" t="s">
        <v>87</v>
      </c>
      <c r="AY149" s="13" t="s">
        <v>138</v>
      </c>
      <c r="BE149" s="140">
        <f t="shared" si="4"/>
        <v>0</v>
      </c>
      <c r="BF149" s="140">
        <f t="shared" si="5"/>
        <v>0</v>
      </c>
      <c r="BG149" s="140">
        <f t="shared" si="6"/>
        <v>0</v>
      </c>
      <c r="BH149" s="140">
        <f t="shared" si="7"/>
        <v>0</v>
      </c>
      <c r="BI149" s="140">
        <f t="shared" si="8"/>
        <v>0</v>
      </c>
      <c r="BJ149" s="13" t="s">
        <v>85</v>
      </c>
      <c r="BK149" s="140">
        <f t="shared" si="9"/>
        <v>0</v>
      </c>
      <c r="BL149" s="13" t="s">
        <v>209</v>
      </c>
      <c r="BM149" s="139" t="s">
        <v>398</v>
      </c>
    </row>
    <row r="150" spans="2:65" s="1" customFormat="1" ht="16.5" customHeight="1">
      <c r="B150" s="28"/>
      <c r="C150" s="128" t="s">
        <v>271</v>
      </c>
      <c r="D150" s="128" t="s">
        <v>141</v>
      </c>
      <c r="E150" s="129" t="s">
        <v>765</v>
      </c>
      <c r="F150" s="130" t="s">
        <v>766</v>
      </c>
      <c r="G150" s="131" t="s">
        <v>754</v>
      </c>
      <c r="H150" s="132">
        <v>8</v>
      </c>
      <c r="I150" s="133"/>
      <c r="J150" s="134">
        <f t="shared" si="0"/>
        <v>0</v>
      </c>
      <c r="K150" s="130" t="s">
        <v>1</v>
      </c>
      <c r="L150" s="28"/>
      <c r="M150" s="135" t="s">
        <v>1</v>
      </c>
      <c r="N150" s="136" t="s">
        <v>42</v>
      </c>
      <c r="P150" s="137">
        <f t="shared" si="1"/>
        <v>0</v>
      </c>
      <c r="Q150" s="137">
        <v>0</v>
      </c>
      <c r="R150" s="137">
        <f t="shared" si="2"/>
        <v>0</v>
      </c>
      <c r="S150" s="137">
        <v>0</v>
      </c>
      <c r="T150" s="138">
        <f t="shared" si="3"/>
        <v>0</v>
      </c>
      <c r="AR150" s="139" t="s">
        <v>209</v>
      </c>
      <c r="AT150" s="139" t="s">
        <v>141</v>
      </c>
      <c r="AU150" s="139" t="s">
        <v>87</v>
      </c>
      <c r="AY150" s="13" t="s">
        <v>138</v>
      </c>
      <c r="BE150" s="140">
        <f t="shared" si="4"/>
        <v>0</v>
      </c>
      <c r="BF150" s="140">
        <f t="shared" si="5"/>
        <v>0</v>
      </c>
      <c r="BG150" s="140">
        <f t="shared" si="6"/>
        <v>0</v>
      </c>
      <c r="BH150" s="140">
        <f t="shared" si="7"/>
        <v>0</v>
      </c>
      <c r="BI150" s="140">
        <f t="shared" si="8"/>
        <v>0</v>
      </c>
      <c r="BJ150" s="13" t="s">
        <v>85</v>
      </c>
      <c r="BK150" s="140">
        <f t="shared" si="9"/>
        <v>0</v>
      </c>
      <c r="BL150" s="13" t="s">
        <v>209</v>
      </c>
      <c r="BM150" s="139" t="s">
        <v>406</v>
      </c>
    </row>
    <row r="151" spans="2:65" s="1" customFormat="1" ht="16.5" customHeight="1">
      <c r="B151" s="28"/>
      <c r="C151" s="128" t="s">
        <v>275</v>
      </c>
      <c r="D151" s="128" t="s">
        <v>141</v>
      </c>
      <c r="E151" s="129" t="s">
        <v>767</v>
      </c>
      <c r="F151" s="130" t="s">
        <v>768</v>
      </c>
      <c r="G151" s="131" t="s">
        <v>754</v>
      </c>
      <c r="H151" s="132">
        <v>8</v>
      </c>
      <c r="I151" s="133"/>
      <c r="J151" s="134">
        <f t="shared" si="0"/>
        <v>0</v>
      </c>
      <c r="K151" s="130" t="s">
        <v>1</v>
      </c>
      <c r="L151" s="28"/>
      <c r="M151" s="135" t="s">
        <v>1</v>
      </c>
      <c r="N151" s="136" t="s">
        <v>42</v>
      </c>
      <c r="P151" s="137">
        <f t="shared" si="1"/>
        <v>0</v>
      </c>
      <c r="Q151" s="137">
        <v>0</v>
      </c>
      <c r="R151" s="137">
        <f t="shared" si="2"/>
        <v>0</v>
      </c>
      <c r="S151" s="137">
        <v>0</v>
      </c>
      <c r="T151" s="138">
        <f t="shared" si="3"/>
        <v>0</v>
      </c>
      <c r="AR151" s="139" t="s">
        <v>209</v>
      </c>
      <c r="AT151" s="139" t="s">
        <v>141</v>
      </c>
      <c r="AU151" s="139" t="s">
        <v>87</v>
      </c>
      <c r="AY151" s="13" t="s">
        <v>138</v>
      </c>
      <c r="BE151" s="140">
        <f t="shared" si="4"/>
        <v>0</v>
      </c>
      <c r="BF151" s="140">
        <f t="shared" si="5"/>
        <v>0</v>
      </c>
      <c r="BG151" s="140">
        <f t="shared" si="6"/>
        <v>0</v>
      </c>
      <c r="BH151" s="140">
        <f t="shared" si="7"/>
        <v>0</v>
      </c>
      <c r="BI151" s="140">
        <f t="shared" si="8"/>
        <v>0</v>
      </c>
      <c r="BJ151" s="13" t="s">
        <v>85</v>
      </c>
      <c r="BK151" s="140">
        <f t="shared" si="9"/>
        <v>0</v>
      </c>
      <c r="BL151" s="13" t="s">
        <v>209</v>
      </c>
      <c r="BM151" s="139" t="s">
        <v>414</v>
      </c>
    </row>
    <row r="152" spans="2:65" s="1" customFormat="1" ht="16.5" customHeight="1">
      <c r="B152" s="28"/>
      <c r="C152" s="128" t="s">
        <v>279</v>
      </c>
      <c r="D152" s="128" t="s">
        <v>141</v>
      </c>
      <c r="E152" s="129" t="s">
        <v>769</v>
      </c>
      <c r="F152" s="130" t="s">
        <v>770</v>
      </c>
      <c r="G152" s="131" t="s">
        <v>754</v>
      </c>
      <c r="H152" s="132">
        <v>8</v>
      </c>
      <c r="I152" s="133"/>
      <c r="J152" s="134">
        <f t="shared" si="0"/>
        <v>0</v>
      </c>
      <c r="K152" s="130" t="s">
        <v>1</v>
      </c>
      <c r="L152" s="28"/>
      <c r="M152" s="135" t="s">
        <v>1</v>
      </c>
      <c r="N152" s="136" t="s">
        <v>42</v>
      </c>
      <c r="P152" s="137">
        <f t="shared" si="1"/>
        <v>0</v>
      </c>
      <c r="Q152" s="137">
        <v>0</v>
      </c>
      <c r="R152" s="137">
        <f t="shared" si="2"/>
        <v>0</v>
      </c>
      <c r="S152" s="137">
        <v>0</v>
      </c>
      <c r="T152" s="138">
        <f t="shared" si="3"/>
        <v>0</v>
      </c>
      <c r="AR152" s="139" t="s">
        <v>209</v>
      </c>
      <c r="AT152" s="139" t="s">
        <v>141</v>
      </c>
      <c r="AU152" s="139" t="s">
        <v>87</v>
      </c>
      <c r="AY152" s="13" t="s">
        <v>138</v>
      </c>
      <c r="BE152" s="140">
        <f t="shared" si="4"/>
        <v>0</v>
      </c>
      <c r="BF152" s="140">
        <f t="shared" si="5"/>
        <v>0</v>
      </c>
      <c r="BG152" s="140">
        <f t="shared" si="6"/>
        <v>0</v>
      </c>
      <c r="BH152" s="140">
        <f t="shared" si="7"/>
        <v>0</v>
      </c>
      <c r="BI152" s="140">
        <f t="shared" si="8"/>
        <v>0</v>
      </c>
      <c r="BJ152" s="13" t="s">
        <v>85</v>
      </c>
      <c r="BK152" s="140">
        <f t="shared" si="9"/>
        <v>0</v>
      </c>
      <c r="BL152" s="13" t="s">
        <v>209</v>
      </c>
      <c r="BM152" s="139" t="s">
        <v>422</v>
      </c>
    </row>
    <row r="153" spans="2:65" s="1" customFormat="1" ht="16.5" customHeight="1">
      <c r="B153" s="28"/>
      <c r="C153" s="128" t="s">
        <v>286</v>
      </c>
      <c r="D153" s="128" t="s">
        <v>141</v>
      </c>
      <c r="E153" s="129" t="s">
        <v>771</v>
      </c>
      <c r="F153" s="130" t="s">
        <v>772</v>
      </c>
      <c r="G153" s="131" t="s">
        <v>754</v>
      </c>
      <c r="H153" s="132">
        <v>12</v>
      </c>
      <c r="I153" s="133"/>
      <c r="J153" s="134">
        <f t="shared" si="0"/>
        <v>0</v>
      </c>
      <c r="K153" s="130" t="s">
        <v>1</v>
      </c>
      <c r="L153" s="28"/>
      <c r="M153" s="135" t="s">
        <v>1</v>
      </c>
      <c r="N153" s="136" t="s">
        <v>42</v>
      </c>
      <c r="P153" s="137">
        <f t="shared" si="1"/>
        <v>0</v>
      </c>
      <c r="Q153" s="137">
        <v>0</v>
      </c>
      <c r="R153" s="137">
        <f t="shared" si="2"/>
        <v>0</v>
      </c>
      <c r="S153" s="137">
        <v>0</v>
      </c>
      <c r="T153" s="138">
        <f t="shared" si="3"/>
        <v>0</v>
      </c>
      <c r="AR153" s="139" t="s">
        <v>209</v>
      </c>
      <c r="AT153" s="139" t="s">
        <v>141</v>
      </c>
      <c r="AU153" s="139" t="s">
        <v>87</v>
      </c>
      <c r="AY153" s="13" t="s">
        <v>138</v>
      </c>
      <c r="BE153" s="140">
        <f t="shared" si="4"/>
        <v>0</v>
      </c>
      <c r="BF153" s="140">
        <f t="shared" si="5"/>
        <v>0</v>
      </c>
      <c r="BG153" s="140">
        <f t="shared" si="6"/>
        <v>0</v>
      </c>
      <c r="BH153" s="140">
        <f t="shared" si="7"/>
        <v>0</v>
      </c>
      <c r="BI153" s="140">
        <f t="shared" si="8"/>
        <v>0</v>
      </c>
      <c r="BJ153" s="13" t="s">
        <v>85</v>
      </c>
      <c r="BK153" s="140">
        <f t="shared" si="9"/>
        <v>0</v>
      </c>
      <c r="BL153" s="13" t="s">
        <v>209</v>
      </c>
      <c r="BM153" s="139" t="s">
        <v>432</v>
      </c>
    </row>
    <row r="154" spans="2:65" s="1" customFormat="1" ht="16.5" customHeight="1">
      <c r="B154" s="28"/>
      <c r="C154" s="128" t="s">
        <v>290</v>
      </c>
      <c r="D154" s="128" t="s">
        <v>141</v>
      </c>
      <c r="E154" s="129" t="s">
        <v>773</v>
      </c>
      <c r="F154" s="130" t="s">
        <v>774</v>
      </c>
      <c r="G154" s="131" t="s">
        <v>751</v>
      </c>
      <c r="H154" s="132">
        <v>1</v>
      </c>
      <c r="I154" s="133"/>
      <c r="J154" s="134">
        <f t="shared" si="0"/>
        <v>0</v>
      </c>
      <c r="K154" s="130" t="s">
        <v>1</v>
      </c>
      <c r="L154" s="28"/>
      <c r="M154" s="155" t="s">
        <v>1</v>
      </c>
      <c r="N154" s="156" t="s">
        <v>42</v>
      </c>
      <c r="O154" s="157"/>
      <c r="P154" s="158">
        <f t="shared" si="1"/>
        <v>0</v>
      </c>
      <c r="Q154" s="158">
        <v>0</v>
      </c>
      <c r="R154" s="158">
        <f t="shared" si="2"/>
        <v>0</v>
      </c>
      <c r="S154" s="158">
        <v>0</v>
      </c>
      <c r="T154" s="159">
        <f t="shared" si="3"/>
        <v>0</v>
      </c>
      <c r="AR154" s="139" t="s">
        <v>209</v>
      </c>
      <c r="AT154" s="139" t="s">
        <v>141</v>
      </c>
      <c r="AU154" s="139" t="s">
        <v>87</v>
      </c>
      <c r="AY154" s="13" t="s">
        <v>138</v>
      </c>
      <c r="BE154" s="140">
        <f t="shared" si="4"/>
        <v>0</v>
      </c>
      <c r="BF154" s="140">
        <f t="shared" si="5"/>
        <v>0</v>
      </c>
      <c r="BG154" s="140">
        <f t="shared" si="6"/>
        <v>0</v>
      </c>
      <c r="BH154" s="140">
        <f t="shared" si="7"/>
        <v>0</v>
      </c>
      <c r="BI154" s="140">
        <f t="shared" si="8"/>
        <v>0</v>
      </c>
      <c r="BJ154" s="13" t="s">
        <v>85</v>
      </c>
      <c r="BK154" s="140">
        <f t="shared" si="9"/>
        <v>0</v>
      </c>
      <c r="BL154" s="13" t="s">
        <v>209</v>
      </c>
      <c r="BM154" s="139" t="s">
        <v>440</v>
      </c>
    </row>
    <row r="155" spans="2:65" s="1" customFormat="1" ht="6.95" customHeight="1">
      <c r="B155" s="40"/>
      <c r="C155" s="41"/>
      <c r="D155" s="41"/>
      <c r="E155" s="41"/>
      <c r="F155" s="41"/>
      <c r="G155" s="41"/>
      <c r="H155" s="41"/>
      <c r="I155" s="41"/>
      <c r="J155" s="41"/>
      <c r="K155" s="41"/>
      <c r="L155" s="28"/>
    </row>
  </sheetData>
  <sheetProtection algorithmName="SHA-512" hashValue="nLLTLccT+BB/CdJ7eO1n6f80nX9b0QQoU0OC/HaNpGh1SwN0NQSusYqgpyxycuUF36ObV7H+UigGzR9jCXVRyQ==" saltValue="rHz+nPm7jGgSldJ9MxSXBcAr8iiavyFRZxhwaTYiqW7hN8LFPBGIUsW9NTbwht4TGXQUEFFTaHUbxBQpNYUWtQ==" spinCount="100000" sheet="1" objects="1" scenarios="1" formatColumns="0" formatRows="0" autoFilter="0"/>
  <autoFilter ref="C117:K154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5"/>
  <sheetViews>
    <sheetView showGridLines="0" topLeftCell="A114" workbookViewId="0">
      <selection activeCell="K114" sqref="K1:K1048576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3" t="s">
        <v>96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87</v>
      </c>
    </row>
    <row r="4" spans="2:46" ht="24.95" customHeight="1">
      <c r="B4" s="16"/>
      <c r="D4" s="17" t="s">
        <v>100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LSHK – stavební úpravy sociálního zařízení - budova č.247 na p.č.st.175</v>
      </c>
      <c r="F7" s="201"/>
      <c r="G7" s="201"/>
      <c r="H7" s="201"/>
      <c r="L7" s="16"/>
    </row>
    <row r="8" spans="2:46" s="1" customFormat="1" ht="12" customHeight="1">
      <c r="B8" s="28"/>
      <c r="D8" s="23" t="s">
        <v>101</v>
      </c>
      <c r="L8" s="28"/>
    </row>
    <row r="9" spans="2:46" s="1" customFormat="1" ht="16.5" customHeight="1">
      <c r="B9" s="28"/>
      <c r="E9" s="162" t="s">
        <v>775</v>
      </c>
      <c r="F9" s="202"/>
      <c r="G9" s="202"/>
      <c r="H9" s="202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10. 3. 2025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3" t="str">
        <f>'Rekapitulace stavby'!E14</f>
        <v>Vyplň údaj</v>
      </c>
      <c r="F18" s="184"/>
      <c r="G18" s="184"/>
      <c r="H18" s="184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23" t="s">
        <v>27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33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35</v>
      </c>
      <c r="L26" s="28"/>
    </row>
    <row r="27" spans="2:12" s="7" customFormat="1" ht="16.5" customHeight="1">
      <c r="B27" s="85"/>
      <c r="E27" s="189" t="s">
        <v>1</v>
      </c>
      <c r="F27" s="189"/>
      <c r="G27" s="189"/>
      <c r="H27" s="189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37</v>
      </c>
      <c r="J30" s="62">
        <f>ROUND(J118,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39</v>
      </c>
      <c r="I32" s="31" t="s">
        <v>38</v>
      </c>
      <c r="J32" s="31" t="s">
        <v>40</v>
      </c>
      <c r="L32" s="28"/>
    </row>
    <row r="33" spans="2:12" s="1" customFormat="1" ht="14.45" customHeight="1">
      <c r="B33" s="28"/>
      <c r="D33" s="51" t="s">
        <v>41</v>
      </c>
      <c r="E33" s="23" t="s">
        <v>42</v>
      </c>
      <c r="F33" s="87">
        <f>ROUND((SUM(BE118:BE124)),  2)</f>
        <v>0</v>
      </c>
      <c r="I33" s="88">
        <v>0.21</v>
      </c>
      <c r="J33" s="87">
        <f>ROUND(((SUM(BE118:BE124))*I33),  2)</f>
        <v>0</v>
      </c>
      <c r="L33" s="28"/>
    </row>
    <row r="34" spans="2:12" s="1" customFormat="1" ht="14.45" customHeight="1">
      <c r="B34" s="28"/>
      <c r="E34" s="23" t="s">
        <v>43</v>
      </c>
      <c r="F34" s="87">
        <f>ROUND((SUM(BF118:BF124)),  2)</f>
        <v>0</v>
      </c>
      <c r="I34" s="88">
        <v>0.12</v>
      </c>
      <c r="J34" s="87">
        <f>ROUND(((SUM(BF118:BF124))*I34),  2)</f>
        <v>0</v>
      </c>
      <c r="L34" s="28"/>
    </row>
    <row r="35" spans="2:12" s="1" customFormat="1" ht="14.45" hidden="1" customHeight="1">
      <c r="B35" s="28"/>
      <c r="E35" s="23" t="s">
        <v>44</v>
      </c>
      <c r="F35" s="87">
        <f>ROUND((SUM(BG118:BG124)),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45</v>
      </c>
      <c r="F36" s="87">
        <f>ROUND((SUM(BH118:BH124)),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46</v>
      </c>
      <c r="F37" s="87">
        <f>ROUND((SUM(BI118:BI124)),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52</v>
      </c>
      <c r="E61" s="30"/>
      <c r="F61" s="95" t="s">
        <v>53</v>
      </c>
      <c r="G61" s="39" t="s">
        <v>52</v>
      </c>
      <c r="H61" s="30"/>
      <c r="I61" s="30"/>
      <c r="J61" s="96" t="s">
        <v>53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54</v>
      </c>
      <c r="E65" s="38"/>
      <c r="F65" s="38"/>
      <c r="G65" s="37" t="s">
        <v>55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52</v>
      </c>
      <c r="E76" s="30"/>
      <c r="F76" s="95" t="s">
        <v>53</v>
      </c>
      <c r="G76" s="39" t="s">
        <v>52</v>
      </c>
      <c r="H76" s="30"/>
      <c r="I76" s="30"/>
      <c r="J76" s="96" t="s">
        <v>53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103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LSHK – stavební úpravy sociálního zařízení - budova č.247 na p.č.st.175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101</v>
      </c>
      <c r="L86" s="28"/>
    </row>
    <row r="87" spans="2:47" s="1" customFormat="1" ht="16.5" customHeight="1">
      <c r="B87" s="28"/>
      <c r="E87" s="162" t="str">
        <f>E9</f>
        <v>VZT - VZDUCHOTECHNIKA</v>
      </c>
      <c r="F87" s="202"/>
      <c r="G87" s="202"/>
      <c r="H87" s="20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budova č.247 na p.č.st.175, obec:  Hradec Králové </v>
      </c>
      <c r="I89" s="23" t="s">
        <v>22</v>
      </c>
      <c r="J89" s="48" t="str">
        <f>IF(J12="","",J12)</f>
        <v>10. 3. 2025</v>
      </c>
      <c r="L89" s="28"/>
    </row>
    <row r="90" spans="2:47" s="1" customFormat="1" ht="6.95" customHeight="1">
      <c r="B90" s="28"/>
      <c r="L90" s="28"/>
    </row>
    <row r="91" spans="2:47" s="1" customFormat="1" ht="40.15" customHeight="1">
      <c r="B91" s="28"/>
      <c r="C91" s="23" t="s">
        <v>24</v>
      </c>
      <c r="F91" s="21" t="str">
        <f>E15</f>
        <v xml:space="preserve">Letecké služby Hradec Králové a.s., Piletická 151 </v>
      </c>
      <c r="I91" s="23" t="s">
        <v>30</v>
      </c>
      <c r="J91" s="26" t="str">
        <f>E21</f>
        <v>PPI servi s.r.o., Škroupova 631/6 500 02 HK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104</v>
      </c>
      <c r="D94" s="89"/>
      <c r="E94" s="89"/>
      <c r="F94" s="89"/>
      <c r="G94" s="89"/>
      <c r="H94" s="89"/>
      <c r="I94" s="89"/>
      <c r="J94" s="98" t="s">
        <v>105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106</v>
      </c>
      <c r="J96" s="62">
        <f>J118</f>
        <v>0</v>
      </c>
      <c r="L96" s="28"/>
      <c r="AU96" s="13" t="s">
        <v>107</v>
      </c>
    </row>
    <row r="97" spans="2:12" s="8" customFormat="1" ht="24.95" customHeight="1">
      <c r="B97" s="100"/>
      <c r="D97" s="101" t="s">
        <v>114</v>
      </c>
      <c r="E97" s="102"/>
      <c r="F97" s="102"/>
      <c r="G97" s="102"/>
      <c r="H97" s="102"/>
      <c r="I97" s="102"/>
      <c r="J97" s="103">
        <f>J119</f>
        <v>0</v>
      </c>
      <c r="L97" s="100"/>
    </row>
    <row r="98" spans="2:12" s="9" customFormat="1" ht="19.899999999999999" customHeight="1">
      <c r="B98" s="104"/>
      <c r="D98" s="105" t="s">
        <v>776</v>
      </c>
      <c r="E98" s="106"/>
      <c r="F98" s="106"/>
      <c r="G98" s="106"/>
      <c r="H98" s="106"/>
      <c r="I98" s="106"/>
      <c r="J98" s="107">
        <f>J120</f>
        <v>0</v>
      </c>
      <c r="L98" s="104"/>
    </row>
    <row r="99" spans="2:12" s="1" customFormat="1" ht="21.75" customHeight="1">
      <c r="B99" s="28"/>
      <c r="L99" s="28"/>
    </row>
    <row r="100" spans="2:12" s="1" customFormat="1" ht="6.95" customHeight="1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28"/>
    </row>
    <row r="104" spans="2:12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28"/>
    </row>
    <row r="105" spans="2:12" s="1" customFormat="1" ht="24.95" customHeight="1">
      <c r="B105" s="28"/>
      <c r="C105" s="17" t="s">
        <v>123</v>
      </c>
      <c r="L105" s="28"/>
    </row>
    <row r="106" spans="2:12" s="1" customFormat="1" ht="6.95" customHeight="1">
      <c r="B106" s="28"/>
      <c r="L106" s="28"/>
    </row>
    <row r="107" spans="2:12" s="1" customFormat="1" ht="12" customHeight="1">
      <c r="B107" s="28"/>
      <c r="C107" s="23" t="s">
        <v>16</v>
      </c>
      <c r="L107" s="28"/>
    </row>
    <row r="108" spans="2:12" s="1" customFormat="1" ht="16.5" customHeight="1">
      <c r="B108" s="28"/>
      <c r="E108" s="200" t="str">
        <f>E7</f>
        <v>LSHK – stavební úpravy sociálního zařízení - budova č.247 na p.č.st.175</v>
      </c>
      <c r="F108" s="201"/>
      <c r="G108" s="201"/>
      <c r="H108" s="201"/>
      <c r="L108" s="28"/>
    </row>
    <row r="109" spans="2:12" s="1" customFormat="1" ht="12" customHeight="1">
      <c r="B109" s="28"/>
      <c r="C109" s="23" t="s">
        <v>101</v>
      </c>
      <c r="L109" s="28"/>
    </row>
    <row r="110" spans="2:12" s="1" customFormat="1" ht="16.5" customHeight="1">
      <c r="B110" s="28"/>
      <c r="E110" s="162" t="str">
        <f>E9</f>
        <v>VZT - VZDUCHOTECHNIKA</v>
      </c>
      <c r="F110" s="202"/>
      <c r="G110" s="202"/>
      <c r="H110" s="202"/>
      <c r="L110" s="28"/>
    </row>
    <row r="111" spans="2:12" s="1" customFormat="1" ht="6.95" customHeight="1">
      <c r="B111" s="28"/>
      <c r="L111" s="28"/>
    </row>
    <row r="112" spans="2:12" s="1" customFormat="1" ht="12" customHeight="1">
      <c r="B112" s="28"/>
      <c r="C112" s="23" t="s">
        <v>20</v>
      </c>
      <c r="F112" s="21" t="str">
        <f>F12</f>
        <v xml:space="preserve">budova č.247 na p.č.st.175, obec:  Hradec Králové </v>
      </c>
      <c r="I112" s="23" t="s">
        <v>22</v>
      </c>
      <c r="J112" s="48" t="str">
        <f>IF(J12="","",J12)</f>
        <v>10. 3. 2025</v>
      </c>
      <c r="L112" s="28"/>
    </row>
    <row r="113" spans="2:65" s="1" customFormat="1" ht="6.95" customHeight="1">
      <c r="B113" s="28"/>
      <c r="L113" s="28"/>
    </row>
    <row r="114" spans="2:65" s="1" customFormat="1" ht="40.15" customHeight="1">
      <c r="B114" s="28"/>
      <c r="C114" s="23" t="s">
        <v>24</v>
      </c>
      <c r="F114" s="21" t="str">
        <f>E15</f>
        <v xml:space="preserve">Letecké služby Hradec Králové a.s., Piletická 151 </v>
      </c>
      <c r="I114" s="23" t="s">
        <v>30</v>
      </c>
      <c r="J114" s="26" t="str">
        <f>E21</f>
        <v>PPI servi s.r.o., Škroupova 631/6 500 02 HK</v>
      </c>
      <c r="L114" s="28"/>
    </row>
    <row r="115" spans="2:65" s="1" customFormat="1" ht="15.2" customHeight="1">
      <c r="B115" s="28"/>
      <c r="C115" s="23" t="s">
        <v>28</v>
      </c>
      <c r="F115" s="21" t="str">
        <f>IF(E18="","",E18)</f>
        <v>Vyplň údaj</v>
      </c>
      <c r="I115" s="23" t="s">
        <v>33</v>
      </c>
      <c r="J115" s="26" t="str">
        <f>E24</f>
        <v xml:space="preserve"> </v>
      </c>
      <c r="L115" s="28"/>
    </row>
    <row r="116" spans="2:65" s="1" customFormat="1" ht="10.35" customHeight="1">
      <c r="B116" s="28"/>
      <c r="L116" s="28"/>
    </row>
    <row r="117" spans="2:65" s="10" customFormat="1" ht="29.25" customHeight="1">
      <c r="B117" s="108"/>
      <c r="C117" s="109" t="s">
        <v>124</v>
      </c>
      <c r="D117" s="110" t="s">
        <v>62</v>
      </c>
      <c r="E117" s="110" t="s">
        <v>58</v>
      </c>
      <c r="F117" s="110" t="s">
        <v>59</v>
      </c>
      <c r="G117" s="110" t="s">
        <v>125</v>
      </c>
      <c r="H117" s="110" t="s">
        <v>126</v>
      </c>
      <c r="I117" s="110" t="s">
        <v>127</v>
      </c>
      <c r="J117" s="110" t="s">
        <v>105</v>
      </c>
      <c r="K117" s="111" t="s">
        <v>128</v>
      </c>
      <c r="L117" s="108"/>
      <c r="M117" s="55" t="s">
        <v>1</v>
      </c>
      <c r="N117" s="56" t="s">
        <v>41</v>
      </c>
      <c r="O117" s="56" t="s">
        <v>129</v>
      </c>
      <c r="P117" s="56" t="s">
        <v>130</v>
      </c>
      <c r="Q117" s="56" t="s">
        <v>131</v>
      </c>
      <c r="R117" s="56" t="s">
        <v>132</v>
      </c>
      <c r="S117" s="56" t="s">
        <v>133</v>
      </c>
      <c r="T117" s="57" t="s">
        <v>134</v>
      </c>
    </row>
    <row r="118" spans="2:65" s="1" customFormat="1" ht="22.9" customHeight="1">
      <c r="B118" s="28"/>
      <c r="C118" s="60" t="s">
        <v>135</v>
      </c>
      <c r="J118" s="112">
        <f>BK118</f>
        <v>0</v>
      </c>
      <c r="L118" s="28"/>
      <c r="M118" s="58"/>
      <c r="N118" s="49"/>
      <c r="O118" s="49"/>
      <c r="P118" s="113">
        <f>P119</f>
        <v>0</v>
      </c>
      <c r="Q118" s="49"/>
      <c r="R118" s="113">
        <f>R119</f>
        <v>0</v>
      </c>
      <c r="S118" s="49"/>
      <c r="T118" s="114">
        <f>T119</f>
        <v>0</v>
      </c>
      <c r="AT118" s="13" t="s">
        <v>76</v>
      </c>
      <c r="AU118" s="13" t="s">
        <v>107</v>
      </c>
      <c r="BK118" s="115">
        <f>BK119</f>
        <v>0</v>
      </c>
    </row>
    <row r="119" spans="2:65" s="11" customFormat="1" ht="25.9" customHeight="1">
      <c r="B119" s="116"/>
      <c r="D119" s="117" t="s">
        <v>76</v>
      </c>
      <c r="E119" s="118" t="s">
        <v>312</v>
      </c>
      <c r="F119" s="118" t="s">
        <v>313</v>
      </c>
      <c r="I119" s="119"/>
      <c r="J119" s="120">
        <f>BK119</f>
        <v>0</v>
      </c>
      <c r="L119" s="116"/>
      <c r="M119" s="121"/>
      <c r="P119" s="122">
        <f>P120</f>
        <v>0</v>
      </c>
      <c r="R119" s="122">
        <f>R120</f>
        <v>0</v>
      </c>
      <c r="T119" s="123">
        <f>T120</f>
        <v>0</v>
      </c>
      <c r="AR119" s="117" t="s">
        <v>87</v>
      </c>
      <c r="AT119" s="124" t="s">
        <v>76</v>
      </c>
      <c r="AU119" s="124" t="s">
        <v>77</v>
      </c>
      <c r="AY119" s="117" t="s">
        <v>138</v>
      </c>
      <c r="BK119" s="125">
        <f>BK120</f>
        <v>0</v>
      </c>
    </row>
    <row r="120" spans="2:65" s="11" customFormat="1" ht="22.9" customHeight="1">
      <c r="B120" s="116"/>
      <c r="D120" s="117" t="s">
        <v>76</v>
      </c>
      <c r="E120" s="126" t="s">
        <v>777</v>
      </c>
      <c r="F120" s="126" t="s">
        <v>778</v>
      </c>
      <c r="I120" s="119"/>
      <c r="J120" s="127">
        <f>BK120</f>
        <v>0</v>
      </c>
      <c r="L120" s="116"/>
      <c r="M120" s="121"/>
      <c r="P120" s="122">
        <f>SUM(P121:P124)</f>
        <v>0</v>
      </c>
      <c r="R120" s="122">
        <f>SUM(R121:R124)</f>
        <v>0</v>
      </c>
      <c r="T120" s="123">
        <f>SUM(T121:T124)</f>
        <v>0</v>
      </c>
      <c r="AR120" s="117" t="s">
        <v>87</v>
      </c>
      <c r="AT120" s="124" t="s">
        <v>76</v>
      </c>
      <c r="AU120" s="124" t="s">
        <v>85</v>
      </c>
      <c r="AY120" s="117" t="s">
        <v>138</v>
      </c>
      <c r="BK120" s="125">
        <f>SUM(BK121:BK124)</f>
        <v>0</v>
      </c>
    </row>
    <row r="121" spans="2:65" s="1" customFormat="1" ht="16.5" customHeight="1">
      <c r="B121" s="28"/>
      <c r="C121" s="128" t="s">
        <v>85</v>
      </c>
      <c r="D121" s="128" t="s">
        <v>141</v>
      </c>
      <c r="E121" s="129" t="s">
        <v>779</v>
      </c>
      <c r="F121" s="130" t="s">
        <v>780</v>
      </c>
      <c r="G121" s="131" t="s">
        <v>144</v>
      </c>
      <c r="H121" s="132">
        <v>4</v>
      </c>
      <c r="I121" s="133"/>
      <c r="J121" s="134">
        <f>ROUND(I121*H121,2)</f>
        <v>0</v>
      </c>
      <c r="K121" s="130" t="s">
        <v>1</v>
      </c>
      <c r="L121" s="28"/>
      <c r="M121" s="135" t="s">
        <v>1</v>
      </c>
      <c r="N121" s="136" t="s">
        <v>42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209</v>
      </c>
      <c r="AT121" s="139" t="s">
        <v>141</v>
      </c>
      <c r="AU121" s="139" t="s">
        <v>87</v>
      </c>
      <c r="AY121" s="13" t="s">
        <v>138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3" t="s">
        <v>85</v>
      </c>
      <c r="BK121" s="140">
        <f>ROUND(I121*H121,2)</f>
        <v>0</v>
      </c>
      <c r="BL121" s="13" t="s">
        <v>209</v>
      </c>
      <c r="BM121" s="139" t="s">
        <v>781</v>
      </c>
    </row>
    <row r="122" spans="2:65" s="1" customFormat="1" ht="16.5" customHeight="1">
      <c r="B122" s="28"/>
      <c r="C122" s="128" t="s">
        <v>87</v>
      </c>
      <c r="D122" s="128" t="s">
        <v>141</v>
      </c>
      <c r="E122" s="129" t="s">
        <v>782</v>
      </c>
      <c r="F122" s="130" t="s">
        <v>783</v>
      </c>
      <c r="G122" s="131" t="s">
        <v>144</v>
      </c>
      <c r="H122" s="132">
        <v>4</v>
      </c>
      <c r="I122" s="133"/>
      <c r="J122" s="134">
        <f>ROUND(I122*H122,2)</f>
        <v>0</v>
      </c>
      <c r="K122" s="130" t="s">
        <v>1</v>
      </c>
      <c r="L122" s="28"/>
      <c r="M122" s="135" t="s">
        <v>1</v>
      </c>
      <c r="N122" s="136" t="s">
        <v>42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AR122" s="139" t="s">
        <v>209</v>
      </c>
      <c r="AT122" s="139" t="s">
        <v>141</v>
      </c>
      <c r="AU122" s="139" t="s">
        <v>87</v>
      </c>
      <c r="AY122" s="13" t="s">
        <v>138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3" t="s">
        <v>85</v>
      </c>
      <c r="BK122" s="140">
        <f>ROUND(I122*H122,2)</f>
        <v>0</v>
      </c>
      <c r="BL122" s="13" t="s">
        <v>209</v>
      </c>
      <c r="BM122" s="139" t="s">
        <v>784</v>
      </c>
    </row>
    <row r="123" spans="2:65" s="1" customFormat="1" ht="24.2" customHeight="1">
      <c r="B123" s="28"/>
      <c r="C123" s="128" t="s">
        <v>139</v>
      </c>
      <c r="D123" s="128" t="s">
        <v>141</v>
      </c>
      <c r="E123" s="129" t="s">
        <v>785</v>
      </c>
      <c r="F123" s="130" t="s">
        <v>786</v>
      </c>
      <c r="G123" s="131" t="s">
        <v>260</v>
      </c>
      <c r="H123" s="132">
        <v>5</v>
      </c>
      <c r="I123" s="133"/>
      <c r="J123" s="134">
        <f>ROUND(I123*H123,2)</f>
        <v>0</v>
      </c>
      <c r="K123" s="130" t="s">
        <v>1</v>
      </c>
      <c r="L123" s="28"/>
      <c r="M123" s="135" t="s">
        <v>1</v>
      </c>
      <c r="N123" s="136" t="s">
        <v>42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209</v>
      </c>
      <c r="AT123" s="139" t="s">
        <v>141</v>
      </c>
      <c r="AU123" s="139" t="s">
        <v>87</v>
      </c>
      <c r="AY123" s="13" t="s">
        <v>138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3" t="s">
        <v>85</v>
      </c>
      <c r="BK123" s="140">
        <f>ROUND(I123*H123,2)</f>
        <v>0</v>
      </c>
      <c r="BL123" s="13" t="s">
        <v>209</v>
      </c>
      <c r="BM123" s="139" t="s">
        <v>787</v>
      </c>
    </row>
    <row r="124" spans="2:65" s="1" customFormat="1" ht="16.5" customHeight="1">
      <c r="B124" s="28"/>
      <c r="C124" s="128" t="s">
        <v>146</v>
      </c>
      <c r="D124" s="128" t="s">
        <v>141</v>
      </c>
      <c r="E124" s="129" t="s">
        <v>788</v>
      </c>
      <c r="F124" s="130" t="s">
        <v>789</v>
      </c>
      <c r="G124" s="131" t="s">
        <v>751</v>
      </c>
      <c r="H124" s="132">
        <v>1</v>
      </c>
      <c r="I124" s="133"/>
      <c r="J124" s="134">
        <f>ROUND(I124*H124,2)</f>
        <v>0</v>
      </c>
      <c r="K124" s="130" t="s">
        <v>1</v>
      </c>
      <c r="L124" s="28"/>
      <c r="M124" s="155" t="s">
        <v>1</v>
      </c>
      <c r="N124" s="156" t="s">
        <v>42</v>
      </c>
      <c r="O124" s="157"/>
      <c r="P124" s="158">
        <f>O124*H124</f>
        <v>0</v>
      </c>
      <c r="Q124" s="158">
        <v>0</v>
      </c>
      <c r="R124" s="158">
        <f>Q124*H124</f>
        <v>0</v>
      </c>
      <c r="S124" s="158">
        <v>0</v>
      </c>
      <c r="T124" s="159">
        <f>S124*H124</f>
        <v>0</v>
      </c>
      <c r="AR124" s="139" t="s">
        <v>209</v>
      </c>
      <c r="AT124" s="139" t="s">
        <v>141</v>
      </c>
      <c r="AU124" s="139" t="s">
        <v>87</v>
      </c>
      <c r="AY124" s="13" t="s">
        <v>138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3" t="s">
        <v>85</v>
      </c>
      <c r="BK124" s="140">
        <f>ROUND(I124*H124,2)</f>
        <v>0</v>
      </c>
      <c r="BL124" s="13" t="s">
        <v>209</v>
      </c>
      <c r="BM124" s="139" t="s">
        <v>790</v>
      </c>
    </row>
    <row r="125" spans="2:65" s="1" customFormat="1" ht="6.95" customHeight="1"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28"/>
    </row>
  </sheetData>
  <sheetProtection algorithmName="SHA-512" hashValue="Fw7LEZioMUMBDdcOzo1YsU3AYyoUI7T5rnKavzzUzPQpsc/JvL9e6kboFGjPGWNFQrGmoexAbdVEylM9kUaR+Q==" saltValue="oVbvJkhxM/WleGbur9DUY1xKUlFG8gcctMjCYB37tuVI4G2se2qTWUzOjrcI4nANz1KhdEzF+HWkvTLuF8F1xw==" spinCount="100000" sheet="1" objects="1" scenarios="1" formatColumns="0" formatRows="0" autoFilter="0"/>
  <autoFilter ref="C117:K124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31"/>
  <sheetViews>
    <sheetView showGridLines="0" topLeftCell="A12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5"/>
      <c r="AT2" s="13" t="s">
        <v>99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87</v>
      </c>
    </row>
    <row r="4" spans="2:46" ht="24.95" customHeight="1">
      <c r="B4" s="16"/>
      <c r="D4" s="17" t="s">
        <v>100</v>
      </c>
      <c r="L4" s="16"/>
      <c r="M4" s="84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00" t="str">
        <f>'Rekapitulace stavby'!K6</f>
        <v>LSHK – stavební úpravy sociálního zařízení - budova č.247 na p.č.st.175</v>
      </c>
      <c r="F7" s="201"/>
      <c r="G7" s="201"/>
      <c r="H7" s="201"/>
      <c r="L7" s="16"/>
    </row>
    <row r="8" spans="2:46" s="1" customFormat="1" ht="12" customHeight="1">
      <c r="B8" s="28"/>
      <c r="D8" s="23" t="s">
        <v>101</v>
      </c>
      <c r="L8" s="28"/>
    </row>
    <row r="9" spans="2:46" s="1" customFormat="1" ht="16.5" customHeight="1">
      <c r="B9" s="28"/>
      <c r="E9" s="162" t="s">
        <v>791</v>
      </c>
      <c r="F9" s="202"/>
      <c r="G9" s="202"/>
      <c r="H9" s="202"/>
      <c r="L9" s="28"/>
    </row>
    <row r="10" spans="2:46" s="1" customFormat="1" ht="11.25">
      <c r="B10" s="28"/>
      <c r="L10" s="28"/>
    </row>
    <row r="11" spans="2:46" s="1" customFormat="1" ht="12" customHeight="1">
      <c r="B11" s="28"/>
      <c r="D11" s="23" t="s">
        <v>18</v>
      </c>
      <c r="F11" s="21" t="s">
        <v>1</v>
      </c>
      <c r="I11" s="23" t="s">
        <v>19</v>
      </c>
      <c r="J11" s="21" t="s">
        <v>1</v>
      </c>
      <c r="L11" s="28"/>
    </row>
    <row r="12" spans="2:46" s="1" customFormat="1" ht="12" customHeight="1">
      <c r="B12" s="28"/>
      <c r="D12" s="23" t="s">
        <v>20</v>
      </c>
      <c r="F12" s="21" t="s">
        <v>21</v>
      </c>
      <c r="I12" s="23" t="s">
        <v>22</v>
      </c>
      <c r="J12" s="48" t="str">
        <f>'Rekapitulace stavby'!AN8</f>
        <v>10. 3. 2025</v>
      </c>
      <c r="L12" s="28"/>
    </row>
    <row r="13" spans="2:46" s="1" customFormat="1" ht="10.9" customHeight="1">
      <c r="B13" s="28"/>
      <c r="L13" s="28"/>
    </row>
    <row r="14" spans="2:46" s="1" customFormat="1" ht="12" customHeight="1">
      <c r="B14" s="28"/>
      <c r="D14" s="23" t="s">
        <v>24</v>
      </c>
      <c r="I14" s="23" t="s">
        <v>25</v>
      </c>
      <c r="J14" s="21" t="s">
        <v>1</v>
      </c>
      <c r="L14" s="28"/>
    </row>
    <row r="15" spans="2:46" s="1" customFormat="1" ht="18" customHeight="1">
      <c r="B15" s="28"/>
      <c r="E15" s="21" t="s">
        <v>26</v>
      </c>
      <c r="I15" s="23" t="s">
        <v>27</v>
      </c>
      <c r="J15" s="21" t="s">
        <v>1</v>
      </c>
      <c r="L15" s="28"/>
    </row>
    <row r="16" spans="2:46" s="1" customFormat="1" ht="6.95" customHeight="1">
      <c r="B16" s="28"/>
      <c r="L16" s="28"/>
    </row>
    <row r="17" spans="2:12" s="1" customFormat="1" ht="12" customHeight="1">
      <c r="B17" s="28"/>
      <c r="D17" s="23" t="s">
        <v>28</v>
      </c>
      <c r="I17" s="23" t="s">
        <v>25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03" t="str">
        <f>'Rekapitulace stavby'!E14</f>
        <v>Vyplň údaj</v>
      </c>
      <c r="F18" s="184"/>
      <c r="G18" s="184"/>
      <c r="H18" s="184"/>
      <c r="I18" s="23" t="s">
        <v>27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L19" s="28"/>
    </row>
    <row r="20" spans="2:12" s="1" customFormat="1" ht="12" customHeight="1">
      <c r="B20" s="28"/>
      <c r="D20" s="23" t="s">
        <v>30</v>
      </c>
      <c r="I20" s="23" t="s">
        <v>25</v>
      </c>
      <c r="J20" s="21" t="s">
        <v>1</v>
      </c>
      <c r="L20" s="28"/>
    </row>
    <row r="21" spans="2:12" s="1" customFormat="1" ht="18" customHeight="1">
      <c r="B21" s="28"/>
      <c r="E21" s="21" t="s">
        <v>31</v>
      </c>
      <c r="I21" s="23" t="s">
        <v>27</v>
      </c>
      <c r="J21" s="21" t="s">
        <v>1</v>
      </c>
      <c r="L21" s="28"/>
    </row>
    <row r="22" spans="2:12" s="1" customFormat="1" ht="6.95" customHeight="1">
      <c r="B22" s="28"/>
      <c r="L22" s="28"/>
    </row>
    <row r="23" spans="2:12" s="1" customFormat="1" ht="12" customHeight="1">
      <c r="B23" s="28"/>
      <c r="D23" s="23" t="s">
        <v>33</v>
      </c>
      <c r="I23" s="23" t="s">
        <v>25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 xml:space="preserve"> </v>
      </c>
      <c r="I24" s="23" t="s">
        <v>27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L25" s="28"/>
    </row>
    <row r="26" spans="2:12" s="1" customFormat="1" ht="12" customHeight="1">
      <c r="B26" s="28"/>
      <c r="D26" s="23" t="s">
        <v>35</v>
      </c>
      <c r="L26" s="28"/>
    </row>
    <row r="27" spans="2:12" s="7" customFormat="1" ht="16.5" customHeight="1">
      <c r="B27" s="85"/>
      <c r="E27" s="189" t="s">
        <v>1</v>
      </c>
      <c r="F27" s="189"/>
      <c r="G27" s="189"/>
      <c r="H27" s="189"/>
      <c r="L27" s="85"/>
    </row>
    <row r="28" spans="2:12" s="1" customFormat="1" ht="6.95" customHeight="1">
      <c r="B28" s="28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25.35" customHeight="1">
      <c r="B30" s="28"/>
      <c r="D30" s="86" t="s">
        <v>37</v>
      </c>
      <c r="J30" s="62">
        <f>ROUND(J117,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49"/>
      <c r="J31" s="49"/>
      <c r="K31" s="49"/>
      <c r="L31" s="28"/>
    </row>
    <row r="32" spans="2:12" s="1" customFormat="1" ht="14.45" customHeight="1">
      <c r="B32" s="28"/>
      <c r="F32" s="31" t="s">
        <v>39</v>
      </c>
      <c r="I32" s="31" t="s">
        <v>38</v>
      </c>
      <c r="J32" s="31" t="s">
        <v>40</v>
      </c>
      <c r="L32" s="28"/>
    </row>
    <row r="33" spans="2:12" s="1" customFormat="1" ht="14.45" customHeight="1">
      <c r="B33" s="28"/>
      <c r="D33" s="51" t="s">
        <v>41</v>
      </c>
      <c r="E33" s="23" t="s">
        <v>42</v>
      </c>
      <c r="F33" s="87">
        <f>ROUND((SUM(BE117:BE130)),  2)</f>
        <v>0</v>
      </c>
      <c r="I33" s="88">
        <v>0.21</v>
      </c>
      <c r="J33" s="87">
        <f>ROUND(((SUM(BE117:BE130))*I33),  2)</f>
        <v>0</v>
      </c>
      <c r="L33" s="28"/>
    </row>
    <row r="34" spans="2:12" s="1" customFormat="1" ht="14.45" customHeight="1">
      <c r="B34" s="28"/>
      <c r="E34" s="23" t="s">
        <v>43</v>
      </c>
      <c r="F34" s="87">
        <f>ROUND((SUM(BF117:BF130)),  2)</f>
        <v>0</v>
      </c>
      <c r="I34" s="88">
        <v>0.12</v>
      </c>
      <c r="J34" s="87">
        <f>ROUND(((SUM(BF117:BF130))*I34),  2)</f>
        <v>0</v>
      </c>
      <c r="L34" s="28"/>
    </row>
    <row r="35" spans="2:12" s="1" customFormat="1" ht="14.45" hidden="1" customHeight="1">
      <c r="B35" s="28"/>
      <c r="E35" s="23" t="s">
        <v>44</v>
      </c>
      <c r="F35" s="87">
        <f>ROUND((SUM(BG117:BG130)),  2)</f>
        <v>0</v>
      </c>
      <c r="I35" s="88">
        <v>0.21</v>
      </c>
      <c r="J35" s="87">
        <f>0</f>
        <v>0</v>
      </c>
      <c r="L35" s="28"/>
    </row>
    <row r="36" spans="2:12" s="1" customFormat="1" ht="14.45" hidden="1" customHeight="1">
      <c r="B36" s="28"/>
      <c r="E36" s="23" t="s">
        <v>45</v>
      </c>
      <c r="F36" s="87">
        <f>ROUND((SUM(BH117:BH130)),  2)</f>
        <v>0</v>
      </c>
      <c r="I36" s="88">
        <v>0.12</v>
      </c>
      <c r="J36" s="87">
        <f>0</f>
        <v>0</v>
      </c>
      <c r="L36" s="28"/>
    </row>
    <row r="37" spans="2:12" s="1" customFormat="1" ht="14.45" hidden="1" customHeight="1">
      <c r="B37" s="28"/>
      <c r="E37" s="23" t="s">
        <v>46</v>
      </c>
      <c r="F37" s="87">
        <f>ROUND((SUM(BI117:BI130)),  2)</f>
        <v>0</v>
      </c>
      <c r="I37" s="88">
        <v>0</v>
      </c>
      <c r="J37" s="87">
        <f>0</f>
        <v>0</v>
      </c>
      <c r="L37" s="28"/>
    </row>
    <row r="38" spans="2:12" s="1" customFormat="1" ht="6.95" customHeight="1">
      <c r="B38" s="28"/>
      <c r="L38" s="28"/>
    </row>
    <row r="39" spans="2:12" s="1" customFormat="1" ht="25.35" customHeight="1">
      <c r="B39" s="28"/>
      <c r="C39" s="89"/>
      <c r="D39" s="90" t="s">
        <v>47</v>
      </c>
      <c r="E39" s="53"/>
      <c r="F39" s="53"/>
      <c r="G39" s="91" t="s">
        <v>48</v>
      </c>
      <c r="H39" s="92" t="s">
        <v>49</v>
      </c>
      <c r="I39" s="53"/>
      <c r="J39" s="93">
        <f>SUM(J30:J37)</f>
        <v>0</v>
      </c>
      <c r="K39" s="94"/>
      <c r="L39" s="28"/>
    </row>
    <row r="40" spans="2:12" s="1" customFormat="1" ht="14.45" customHeight="1">
      <c r="B40" s="28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50</v>
      </c>
      <c r="E50" s="38"/>
      <c r="F50" s="38"/>
      <c r="G50" s="37" t="s">
        <v>51</v>
      </c>
      <c r="H50" s="38"/>
      <c r="I50" s="38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52</v>
      </c>
      <c r="E61" s="30"/>
      <c r="F61" s="95" t="s">
        <v>53</v>
      </c>
      <c r="G61" s="39" t="s">
        <v>52</v>
      </c>
      <c r="H61" s="30"/>
      <c r="I61" s="30"/>
      <c r="J61" s="96" t="s">
        <v>53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54</v>
      </c>
      <c r="E65" s="38"/>
      <c r="F65" s="38"/>
      <c r="G65" s="37" t="s">
        <v>55</v>
      </c>
      <c r="H65" s="38"/>
      <c r="I65" s="38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52</v>
      </c>
      <c r="E76" s="30"/>
      <c r="F76" s="95" t="s">
        <v>53</v>
      </c>
      <c r="G76" s="39" t="s">
        <v>52</v>
      </c>
      <c r="H76" s="30"/>
      <c r="I76" s="30"/>
      <c r="J76" s="96" t="s">
        <v>53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103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16.5" customHeight="1">
      <c r="B85" s="28"/>
      <c r="E85" s="200" t="str">
        <f>E7</f>
        <v>LSHK – stavební úpravy sociálního zařízení - budova č.247 na p.č.st.175</v>
      </c>
      <c r="F85" s="201"/>
      <c r="G85" s="201"/>
      <c r="H85" s="201"/>
      <c r="L85" s="28"/>
    </row>
    <row r="86" spans="2:47" s="1" customFormat="1" ht="12" customHeight="1">
      <c r="B86" s="28"/>
      <c r="C86" s="23" t="s">
        <v>101</v>
      </c>
      <c r="L86" s="28"/>
    </row>
    <row r="87" spans="2:47" s="1" customFormat="1" ht="16.5" customHeight="1">
      <c r="B87" s="28"/>
      <c r="E87" s="162" t="str">
        <f>E9</f>
        <v>VRN - Vedlejší rozpočtové náklady</v>
      </c>
      <c r="F87" s="202"/>
      <c r="G87" s="202"/>
      <c r="H87" s="202"/>
      <c r="L87" s="28"/>
    </row>
    <row r="88" spans="2:47" s="1" customFormat="1" ht="6.95" customHeight="1">
      <c r="B88" s="28"/>
      <c r="L88" s="28"/>
    </row>
    <row r="89" spans="2:47" s="1" customFormat="1" ht="12" customHeight="1">
      <c r="B89" s="28"/>
      <c r="C89" s="23" t="s">
        <v>20</v>
      </c>
      <c r="F89" s="21" t="str">
        <f>F12</f>
        <v xml:space="preserve">budova č.247 na p.č.st.175, obec:  Hradec Králové </v>
      </c>
      <c r="I89" s="23" t="s">
        <v>22</v>
      </c>
      <c r="J89" s="48" t="str">
        <f>IF(J12="","",J12)</f>
        <v>10. 3. 2025</v>
      </c>
      <c r="L89" s="28"/>
    </row>
    <row r="90" spans="2:47" s="1" customFormat="1" ht="6.95" customHeight="1">
      <c r="B90" s="28"/>
      <c r="L90" s="28"/>
    </row>
    <row r="91" spans="2:47" s="1" customFormat="1" ht="40.15" customHeight="1">
      <c r="B91" s="28"/>
      <c r="C91" s="23" t="s">
        <v>24</v>
      </c>
      <c r="F91" s="21" t="str">
        <f>E15</f>
        <v xml:space="preserve">Letecké služby Hradec Králové a.s., Piletická 151 </v>
      </c>
      <c r="I91" s="23" t="s">
        <v>30</v>
      </c>
      <c r="J91" s="26" t="str">
        <f>E21</f>
        <v>PPI servi s.r.o., Škroupova 631/6 500 02 HK</v>
      </c>
      <c r="L91" s="28"/>
    </row>
    <row r="92" spans="2:47" s="1" customFormat="1" ht="15.2" customHeight="1">
      <c r="B92" s="28"/>
      <c r="C92" s="23" t="s">
        <v>28</v>
      </c>
      <c r="F92" s="21" t="str">
        <f>IF(E18="","",E18)</f>
        <v>Vyplň údaj</v>
      </c>
      <c r="I92" s="23" t="s">
        <v>33</v>
      </c>
      <c r="J92" s="26" t="str">
        <f>E24</f>
        <v xml:space="preserve"> </v>
      </c>
      <c r="L92" s="28"/>
    </row>
    <row r="93" spans="2:47" s="1" customFormat="1" ht="10.35" customHeight="1">
      <c r="B93" s="28"/>
      <c r="L93" s="28"/>
    </row>
    <row r="94" spans="2:47" s="1" customFormat="1" ht="29.25" customHeight="1">
      <c r="B94" s="28"/>
      <c r="C94" s="97" t="s">
        <v>104</v>
      </c>
      <c r="D94" s="89"/>
      <c r="E94" s="89"/>
      <c r="F94" s="89"/>
      <c r="G94" s="89"/>
      <c r="H94" s="89"/>
      <c r="I94" s="89"/>
      <c r="J94" s="98" t="s">
        <v>105</v>
      </c>
      <c r="K94" s="89"/>
      <c r="L94" s="28"/>
    </row>
    <row r="95" spans="2:47" s="1" customFormat="1" ht="10.35" customHeight="1">
      <c r="B95" s="28"/>
      <c r="L95" s="28"/>
    </row>
    <row r="96" spans="2:47" s="1" customFormat="1" ht="22.9" customHeight="1">
      <c r="B96" s="28"/>
      <c r="C96" s="99" t="s">
        <v>106</v>
      </c>
      <c r="J96" s="62">
        <f>J117</f>
        <v>0</v>
      </c>
      <c r="L96" s="28"/>
      <c r="AU96" s="13" t="s">
        <v>107</v>
      </c>
    </row>
    <row r="97" spans="2:12" s="8" customFormat="1" ht="24.95" customHeight="1">
      <c r="B97" s="100"/>
      <c r="D97" s="101" t="s">
        <v>791</v>
      </c>
      <c r="E97" s="102"/>
      <c r="F97" s="102"/>
      <c r="G97" s="102"/>
      <c r="H97" s="102"/>
      <c r="I97" s="102"/>
      <c r="J97" s="103">
        <f>J118</f>
        <v>0</v>
      </c>
      <c r="L97" s="100"/>
    </row>
    <row r="98" spans="2:12" s="1" customFormat="1" ht="21.75" customHeight="1">
      <c r="B98" s="28"/>
      <c r="L98" s="28"/>
    </row>
    <row r="99" spans="2:12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28"/>
    </row>
    <row r="103" spans="2:12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28"/>
    </row>
    <row r="104" spans="2:12" s="1" customFormat="1" ht="24.95" customHeight="1">
      <c r="B104" s="28"/>
      <c r="C104" s="17" t="s">
        <v>123</v>
      </c>
      <c r="L104" s="28"/>
    </row>
    <row r="105" spans="2:12" s="1" customFormat="1" ht="6.95" customHeight="1">
      <c r="B105" s="28"/>
      <c r="L105" s="28"/>
    </row>
    <row r="106" spans="2:12" s="1" customFormat="1" ht="12" customHeight="1">
      <c r="B106" s="28"/>
      <c r="C106" s="23" t="s">
        <v>16</v>
      </c>
      <c r="L106" s="28"/>
    </row>
    <row r="107" spans="2:12" s="1" customFormat="1" ht="16.5" customHeight="1">
      <c r="B107" s="28"/>
      <c r="E107" s="200" t="str">
        <f>E7</f>
        <v>LSHK – stavební úpravy sociálního zařízení - budova č.247 na p.č.st.175</v>
      </c>
      <c r="F107" s="201"/>
      <c r="G107" s="201"/>
      <c r="H107" s="201"/>
      <c r="L107" s="28"/>
    </row>
    <row r="108" spans="2:12" s="1" customFormat="1" ht="12" customHeight="1">
      <c r="B108" s="28"/>
      <c r="C108" s="23" t="s">
        <v>101</v>
      </c>
      <c r="L108" s="28"/>
    </row>
    <row r="109" spans="2:12" s="1" customFormat="1" ht="16.5" customHeight="1">
      <c r="B109" s="28"/>
      <c r="E109" s="162" t="str">
        <f>E9</f>
        <v>VRN - Vedlejší rozpočtové náklady</v>
      </c>
      <c r="F109" s="202"/>
      <c r="G109" s="202"/>
      <c r="H109" s="202"/>
      <c r="L109" s="28"/>
    </row>
    <row r="110" spans="2:12" s="1" customFormat="1" ht="6.95" customHeight="1">
      <c r="B110" s="28"/>
      <c r="L110" s="28"/>
    </row>
    <row r="111" spans="2:12" s="1" customFormat="1" ht="12" customHeight="1">
      <c r="B111" s="28"/>
      <c r="C111" s="23" t="s">
        <v>20</v>
      </c>
      <c r="F111" s="21" t="str">
        <f>F12</f>
        <v xml:space="preserve">budova č.247 na p.č.st.175, obec:  Hradec Králové </v>
      </c>
      <c r="I111" s="23" t="s">
        <v>22</v>
      </c>
      <c r="J111" s="48" t="str">
        <f>IF(J12="","",J12)</f>
        <v>10. 3. 2025</v>
      </c>
      <c r="L111" s="28"/>
    </row>
    <row r="112" spans="2:12" s="1" customFormat="1" ht="6.95" customHeight="1">
      <c r="B112" s="28"/>
      <c r="L112" s="28"/>
    </row>
    <row r="113" spans="2:65" s="1" customFormat="1" ht="40.15" customHeight="1">
      <c r="B113" s="28"/>
      <c r="C113" s="23" t="s">
        <v>24</v>
      </c>
      <c r="F113" s="21" t="str">
        <f>E15</f>
        <v xml:space="preserve">Letecké služby Hradec Králové a.s., Piletická 151 </v>
      </c>
      <c r="I113" s="23" t="s">
        <v>30</v>
      </c>
      <c r="J113" s="26" t="str">
        <f>E21</f>
        <v>PPI servi s.r.o., Škroupova 631/6 500 02 HK</v>
      </c>
      <c r="L113" s="28"/>
    </row>
    <row r="114" spans="2:65" s="1" customFormat="1" ht="15.2" customHeight="1">
      <c r="B114" s="28"/>
      <c r="C114" s="23" t="s">
        <v>28</v>
      </c>
      <c r="F114" s="21" t="str">
        <f>IF(E18="","",E18)</f>
        <v>Vyplň údaj</v>
      </c>
      <c r="I114" s="23" t="s">
        <v>33</v>
      </c>
      <c r="J114" s="26" t="str">
        <f>E24</f>
        <v xml:space="preserve"> </v>
      </c>
      <c r="L114" s="28"/>
    </row>
    <row r="115" spans="2:65" s="1" customFormat="1" ht="10.35" customHeight="1">
      <c r="B115" s="28"/>
      <c r="L115" s="28"/>
    </row>
    <row r="116" spans="2:65" s="10" customFormat="1" ht="29.25" customHeight="1">
      <c r="B116" s="108"/>
      <c r="C116" s="109" t="s">
        <v>124</v>
      </c>
      <c r="D116" s="110" t="s">
        <v>62</v>
      </c>
      <c r="E116" s="110" t="s">
        <v>58</v>
      </c>
      <c r="F116" s="110" t="s">
        <v>59</v>
      </c>
      <c r="G116" s="110" t="s">
        <v>125</v>
      </c>
      <c r="H116" s="110" t="s">
        <v>126</v>
      </c>
      <c r="I116" s="110" t="s">
        <v>127</v>
      </c>
      <c r="J116" s="110" t="s">
        <v>105</v>
      </c>
      <c r="K116" s="111" t="s">
        <v>128</v>
      </c>
      <c r="L116" s="108"/>
      <c r="M116" s="55" t="s">
        <v>1</v>
      </c>
      <c r="N116" s="56" t="s">
        <v>41</v>
      </c>
      <c r="O116" s="56" t="s">
        <v>129</v>
      </c>
      <c r="P116" s="56" t="s">
        <v>130</v>
      </c>
      <c r="Q116" s="56" t="s">
        <v>131</v>
      </c>
      <c r="R116" s="56" t="s">
        <v>132</v>
      </c>
      <c r="S116" s="56" t="s">
        <v>133</v>
      </c>
      <c r="T116" s="57" t="s">
        <v>134</v>
      </c>
    </row>
    <row r="117" spans="2:65" s="1" customFormat="1" ht="22.9" customHeight="1">
      <c r="B117" s="28"/>
      <c r="C117" s="60" t="s">
        <v>135</v>
      </c>
      <c r="J117" s="112">
        <f>BK117</f>
        <v>0</v>
      </c>
      <c r="L117" s="28"/>
      <c r="M117" s="58"/>
      <c r="N117" s="49"/>
      <c r="O117" s="49"/>
      <c r="P117" s="113">
        <f>P118</f>
        <v>0</v>
      </c>
      <c r="Q117" s="49"/>
      <c r="R117" s="113">
        <f>R118</f>
        <v>0</v>
      </c>
      <c r="S117" s="49"/>
      <c r="T117" s="114">
        <f>T118</f>
        <v>0</v>
      </c>
      <c r="AT117" s="13" t="s">
        <v>76</v>
      </c>
      <c r="AU117" s="13" t="s">
        <v>107</v>
      </c>
      <c r="BK117" s="115">
        <f>BK118</f>
        <v>0</v>
      </c>
    </row>
    <row r="118" spans="2:65" s="11" customFormat="1" ht="25.9" customHeight="1">
      <c r="B118" s="116"/>
      <c r="D118" s="117" t="s">
        <v>76</v>
      </c>
      <c r="E118" s="118" t="s">
        <v>97</v>
      </c>
      <c r="F118" s="118" t="s">
        <v>98</v>
      </c>
      <c r="I118" s="119"/>
      <c r="J118" s="120">
        <f>BK118</f>
        <v>0</v>
      </c>
      <c r="L118" s="116"/>
      <c r="M118" s="121"/>
      <c r="P118" s="122">
        <f>SUM(P119:P130)</f>
        <v>0</v>
      </c>
      <c r="R118" s="122">
        <f>SUM(R119:R130)</f>
        <v>0</v>
      </c>
      <c r="T118" s="123">
        <f>SUM(T119:T130)</f>
        <v>0</v>
      </c>
      <c r="AR118" s="117" t="s">
        <v>160</v>
      </c>
      <c r="AT118" s="124" t="s">
        <v>76</v>
      </c>
      <c r="AU118" s="124" t="s">
        <v>77</v>
      </c>
      <c r="AY118" s="117" t="s">
        <v>138</v>
      </c>
      <c r="BK118" s="125">
        <f>SUM(BK119:BK130)</f>
        <v>0</v>
      </c>
    </row>
    <row r="119" spans="2:65" s="1" customFormat="1" ht="16.5" customHeight="1">
      <c r="B119" s="28"/>
      <c r="C119" s="128" t="s">
        <v>85</v>
      </c>
      <c r="D119" s="128" t="s">
        <v>141</v>
      </c>
      <c r="E119" s="129" t="s">
        <v>792</v>
      </c>
      <c r="F119" s="130" t="s">
        <v>793</v>
      </c>
      <c r="G119" s="131" t="s">
        <v>539</v>
      </c>
      <c r="H119" s="132">
        <v>1</v>
      </c>
      <c r="I119" s="133"/>
      <c r="J119" s="134">
        <f>ROUND(I119*H119,2)</f>
        <v>0</v>
      </c>
      <c r="K119" s="130" t="s">
        <v>145</v>
      </c>
      <c r="L119" s="28"/>
      <c r="M119" s="135" t="s">
        <v>1</v>
      </c>
      <c r="N119" s="136" t="s">
        <v>42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794</v>
      </c>
      <c r="AT119" s="139" t="s">
        <v>141</v>
      </c>
      <c r="AU119" s="139" t="s">
        <v>85</v>
      </c>
      <c r="AY119" s="13" t="s">
        <v>138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3" t="s">
        <v>85</v>
      </c>
      <c r="BK119" s="140">
        <f>ROUND(I119*H119,2)</f>
        <v>0</v>
      </c>
      <c r="BL119" s="13" t="s">
        <v>794</v>
      </c>
      <c r="BM119" s="139" t="s">
        <v>795</v>
      </c>
    </row>
    <row r="120" spans="2:65" s="1" customFormat="1" ht="29.25">
      <c r="B120" s="28"/>
      <c r="D120" s="141" t="s">
        <v>171</v>
      </c>
      <c r="F120" s="142" t="s">
        <v>796</v>
      </c>
      <c r="I120" s="143"/>
      <c r="L120" s="28"/>
      <c r="M120" s="144"/>
      <c r="T120" s="52"/>
      <c r="AT120" s="13" t="s">
        <v>171</v>
      </c>
      <c r="AU120" s="13" t="s">
        <v>85</v>
      </c>
    </row>
    <row r="121" spans="2:65" s="1" customFormat="1" ht="16.5" customHeight="1">
      <c r="B121" s="28"/>
      <c r="C121" s="128" t="s">
        <v>87</v>
      </c>
      <c r="D121" s="128" t="s">
        <v>141</v>
      </c>
      <c r="E121" s="129" t="s">
        <v>797</v>
      </c>
      <c r="F121" s="130" t="s">
        <v>798</v>
      </c>
      <c r="G121" s="131" t="s">
        <v>539</v>
      </c>
      <c r="H121" s="132">
        <v>1</v>
      </c>
      <c r="I121" s="133"/>
      <c r="J121" s="134">
        <f>ROUND(I121*H121,2)</f>
        <v>0</v>
      </c>
      <c r="K121" s="130" t="s">
        <v>145</v>
      </c>
      <c r="L121" s="28"/>
      <c r="M121" s="135" t="s">
        <v>1</v>
      </c>
      <c r="N121" s="136" t="s">
        <v>42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794</v>
      </c>
      <c r="AT121" s="139" t="s">
        <v>141</v>
      </c>
      <c r="AU121" s="139" t="s">
        <v>85</v>
      </c>
      <c r="AY121" s="13" t="s">
        <v>138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3" t="s">
        <v>85</v>
      </c>
      <c r="BK121" s="140">
        <f>ROUND(I121*H121,2)</f>
        <v>0</v>
      </c>
      <c r="BL121" s="13" t="s">
        <v>794</v>
      </c>
      <c r="BM121" s="139" t="s">
        <v>799</v>
      </c>
    </row>
    <row r="122" spans="2:65" s="1" customFormat="1" ht="19.5">
      <c r="B122" s="28"/>
      <c r="D122" s="141" t="s">
        <v>171</v>
      </c>
      <c r="F122" s="142" t="s">
        <v>800</v>
      </c>
      <c r="I122" s="143"/>
      <c r="L122" s="28"/>
      <c r="M122" s="144"/>
      <c r="T122" s="52"/>
      <c r="AT122" s="13" t="s">
        <v>171</v>
      </c>
      <c r="AU122" s="13" t="s">
        <v>85</v>
      </c>
    </row>
    <row r="123" spans="2:65" s="1" customFormat="1" ht="16.5" customHeight="1">
      <c r="B123" s="28"/>
      <c r="C123" s="128" t="s">
        <v>139</v>
      </c>
      <c r="D123" s="128" t="s">
        <v>141</v>
      </c>
      <c r="E123" s="129" t="s">
        <v>801</v>
      </c>
      <c r="F123" s="130" t="s">
        <v>802</v>
      </c>
      <c r="G123" s="131" t="s">
        <v>539</v>
      </c>
      <c r="H123" s="132">
        <v>1</v>
      </c>
      <c r="I123" s="133"/>
      <c r="J123" s="134">
        <f>ROUND(I123*H123,2)</f>
        <v>0</v>
      </c>
      <c r="K123" s="130" t="s">
        <v>145</v>
      </c>
      <c r="L123" s="28"/>
      <c r="M123" s="135" t="s">
        <v>1</v>
      </c>
      <c r="N123" s="136" t="s">
        <v>42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AR123" s="139" t="s">
        <v>794</v>
      </c>
      <c r="AT123" s="139" t="s">
        <v>141</v>
      </c>
      <c r="AU123" s="139" t="s">
        <v>85</v>
      </c>
      <c r="AY123" s="13" t="s">
        <v>138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3" t="s">
        <v>85</v>
      </c>
      <c r="BK123" s="140">
        <f>ROUND(I123*H123,2)</f>
        <v>0</v>
      </c>
      <c r="BL123" s="13" t="s">
        <v>794</v>
      </c>
      <c r="BM123" s="139" t="s">
        <v>803</v>
      </c>
    </row>
    <row r="124" spans="2:65" s="1" customFormat="1" ht="19.5">
      <c r="B124" s="28"/>
      <c r="D124" s="141" t="s">
        <v>171</v>
      </c>
      <c r="F124" s="142" t="s">
        <v>804</v>
      </c>
      <c r="I124" s="143"/>
      <c r="L124" s="28"/>
      <c r="M124" s="144"/>
      <c r="T124" s="52"/>
      <c r="AT124" s="13" t="s">
        <v>171</v>
      </c>
      <c r="AU124" s="13" t="s">
        <v>85</v>
      </c>
    </row>
    <row r="125" spans="2:65" s="1" customFormat="1" ht="16.5" customHeight="1">
      <c r="B125" s="28"/>
      <c r="C125" s="128" t="s">
        <v>146</v>
      </c>
      <c r="D125" s="128" t="s">
        <v>141</v>
      </c>
      <c r="E125" s="129" t="s">
        <v>805</v>
      </c>
      <c r="F125" s="130" t="s">
        <v>806</v>
      </c>
      <c r="G125" s="131" t="s">
        <v>539</v>
      </c>
      <c r="H125" s="132">
        <v>1</v>
      </c>
      <c r="I125" s="133"/>
      <c r="J125" s="134">
        <f>ROUND(I125*H125,2)</f>
        <v>0</v>
      </c>
      <c r="K125" s="130" t="s">
        <v>145</v>
      </c>
      <c r="L125" s="28"/>
      <c r="M125" s="135" t="s">
        <v>1</v>
      </c>
      <c r="N125" s="136" t="s">
        <v>42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AR125" s="139" t="s">
        <v>794</v>
      </c>
      <c r="AT125" s="139" t="s">
        <v>141</v>
      </c>
      <c r="AU125" s="139" t="s">
        <v>85</v>
      </c>
      <c r="AY125" s="13" t="s">
        <v>138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3" t="s">
        <v>85</v>
      </c>
      <c r="BK125" s="140">
        <f>ROUND(I125*H125,2)</f>
        <v>0</v>
      </c>
      <c r="BL125" s="13" t="s">
        <v>794</v>
      </c>
      <c r="BM125" s="139" t="s">
        <v>807</v>
      </c>
    </row>
    <row r="126" spans="2:65" s="1" customFormat="1" ht="58.5">
      <c r="B126" s="28"/>
      <c r="D126" s="141" t="s">
        <v>171</v>
      </c>
      <c r="F126" s="142" t="s">
        <v>808</v>
      </c>
      <c r="I126" s="143"/>
      <c r="L126" s="28"/>
      <c r="M126" s="144"/>
      <c r="T126" s="52"/>
      <c r="AT126" s="13" t="s">
        <v>171</v>
      </c>
      <c r="AU126" s="13" t="s">
        <v>85</v>
      </c>
    </row>
    <row r="127" spans="2:65" s="1" customFormat="1" ht="16.5" customHeight="1">
      <c r="B127" s="28"/>
      <c r="C127" s="128" t="s">
        <v>160</v>
      </c>
      <c r="D127" s="128" t="s">
        <v>141</v>
      </c>
      <c r="E127" s="129" t="s">
        <v>809</v>
      </c>
      <c r="F127" s="130" t="s">
        <v>810</v>
      </c>
      <c r="G127" s="131" t="s">
        <v>539</v>
      </c>
      <c r="H127" s="132">
        <v>1</v>
      </c>
      <c r="I127" s="133"/>
      <c r="J127" s="134">
        <f>ROUND(I127*H127,2)</f>
        <v>0</v>
      </c>
      <c r="K127" s="130" t="s">
        <v>145</v>
      </c>
      <c r="L127" s="28"/>
      <c r="M127" s="135" t="s">
        <v>1</v>
      </c>
      <c r="N127" s="136" t="s">
        <v>42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AR127" s="139" t="s">
        <v>794</v>
      </c>
      <c r="AT127" s="139" t="s">
        <v>141</v>
      </c>
      <c r="AU127" s="139" t="s">
        <v>85</v>
      </c>
      <c r="AY127" s="13" t="s">
        <v>138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3" t="s">
        <v>85</v>
      </c>
      <c r="BK127" s="140">
        <f>ROUND(I127*H127,2)</f>
        <v>0</v>
      </c>
      <c r="BL127" s="13" t="s">
        <v>794</v>
      </c>
      <c r="BM127" s="139" t="s">
        <v>811</v>
      </c>
    </row>
    <row r="128" spans="2:65" s="1" customFormat="1" ht="29.25">
      <c r="B128" s="28"/>
      <c r="D128" s="141" t="s">
        <v>171</v>
      </c>
      <c r="F128" s="142" t="s">
        <v>812</v>
      </c>
      <c r="I128" s="143"/>
      <c r="L128" s="28"/>
      <c r="M128" s="144"/>
      <c r="T128" s="52"/>
      <c r="AT128" s="13" t="s">
        <v>171</v>
      </c>
      <c r="AU128" s="13" t="s">
        <v>85</v>
      </c>
    </row>
    <row r="129" spans="2:65" s="1" customFormat="1" ht="16.5" customHeight="1">
      <c r="B129" s="28"/>
      <c r="C129" s="128" t="s">
        <v>152</v>
      </c>
      <c r="D129" s="128" t="s">
        <v>141</v>
      </c>
      <c r="E129" s="129" t="s">
        <v>813</v>
      </c>
      <c r="F129" s="130" t="s">
        <v>814</v>
      </c>
      <c r="G129" s="131" t="s">
        <v>539</v>
      </c>
      <c r="H129" s="132">
        <v>1</v>
      </c>
      <c r="I129" s="133"/>
      <c r="J129" s="134">
        <f>ROUND(I129*H129,2)</f>
        <v>0</v>
      </c>
      <c r="K129" s="130" t="s">
        <v>145</v>
      </c>
      <c r="L129" s="28"/>
      <c r="M129" s="135" t="s">
        <v>1</v>
      </c>
      <c r="N129" s="136" t="s">
        <v>42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AR129" s="139" t="s">
        <v>794</v>
      </c>
      <c r="AT129" s="139" t="s">
        <v>141</v>
      </c>
      <c r="AU129" s="139" t="s">
        <v>85</v>
      </c>
      <c r="AY129" s="13" t="s">
        <v>138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3" t="s">
        <v>85</v>
      </c>
      <c r="BK129" s="140">
        <f>ROUND(I129*H129,2)</f>
        <v>0</v>
      </c>
      <c r="BL129" s="13" t="s">
        <v>794</v>
      </c>
      <c r="BM129" s="139" t="s">
        <v>815</v>
      </c>
    </row>
    <row r="130" spans="2:65" s="1" customFormat="1" ht="29.25">
      <c r="B130" s="28"/>
      <c r="D130" s="141" t="s">
        <v>171</v>
      </c>
      <c r="F130" s="142" t="s">
        <v>816</v>
      </c>
      <c r="I130" s="143"/>
      <c r="L130" s="28"/>
      <c r="M130" s="160"/>
      <c r="N130" s="157"/>
      <c r="O130" s="157"/>
      <c r="P130" s="157"/>
      <c r="Q130" s="157"/>
      <c r="R130" s="157"/>
      <c r="S130" s="157"/>
      <c r="T130" s="161"/>
      <c r="AT130" s="13" t="s">
        <v>171</v>
      </c>
      <c r="AU130" s="13" t="s">
        <v>85</v>
      </c>
    </row>
    <row r="131" spans="2:65" s="1" customFormat="1" ht="6.95" customHeight="1"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28"/>
    </row>
  </sheetData>
  <sheetProtection algorithmName="SHA-512" hashValue="8ewoHsbvqTy7AMIRdSoim608E3dyBPhYAYG5LTOS88M5waR2QYYZJBNX6tUofpMJ40im0ExYs8LBd5nLjyYRdw==" saltValue="vMQrZ4aRnceSFN0o+RrSrEmSAmuMSmZTxGik8N1W2lNptlS7W/Zkye2Q3y9C7QHoXNDGmyHWGusD554TYUkV7g==" spinCount="100000" sheet="1" objects="1" scenarios="1" formatColumns="0" formatRows="0" autoFilter="0"/>
  <autoFilter ref="C116:K130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SO01 - STAVEBNÍ ČÁST</vt:lpstr>
      <vt:lpstr>ZTI - ZDRAVOTNĚ TECHNICKÉ...</vt:lpstr>
      <vt:lpstr>EI - ELEKTROINSTALACE</vt:lpstr>
      <vt:lpstr>VZT - VZDUCHOTECHNIKA</vt:lpstr>
      <vt:lpstr>VRN - Vedlejší rozpočtové...</vt:lpstr>
      <vt:lpstr>'EI - ELEKTROINSTALACE'!Názvy_tisku</vt:lpstr>
      <vt:lpstr>'Rekapitulace stavby'!Názvy_tisku</vt:lpstr>
      <vt:lpstr>'SO01 - STAVEBNÍ ČÁST'!Názvy_tisku</vt:lpstr>
      <vt:lpstr>'VRN - Vedlejší rozpočtové...'!Názvy_tisku</vt:lpstr>
      <vt:lpstr>'VZT - VZDUCHOTECHNIKA'!Názvy_tisku</vt:lpstr>
      <vt:lpstr>'ZTI - ZDRAVOTNĚ TECHNICKÉ...'!Názvy_tisku</vt:lpstr>
      <vt:lpstr>'EI - ELEKTROINSTALACE'!Oblast_tisku</vt:lpstr>
      <vt:lpstr>'Rekapitulace stavby'!Oblast_tisku</vt:lpstr>
      <vt:lpstr>'SO01 - STAVEBNÍ ČÁST'!Oblast_tisku</vt:lpstr>
      <vt:lpstr>'VRN - Vedlejší rozpočtové...'!Oblast_tisku</vt:lpstr>
      <vt:lpstr>'VZT - VZDUCHOTECHNIKA'!Oblast_tisku</vt:lpstr>
      <vt:lpstr>'ZTI - ZDRAVOTNĚ TECHNICKÉ...'!Oblast_tisku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ST\STM</dc:creator>
  <cp:lastModifiedBy>S M</cp:lastModifiedBy>
  <dcterms:created xsi:type="dcterms:W3CDTF">2025-03-10T16:23:38Z</dcterms:created>
  <dcterms:modified xsi:type="dcterms:W3CDTF">2025-03-10T16:28:57Z</dcterms:modified>
</cp:coreProperties>
</file>