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8_{B4EEFAA2-2218-48EB-ADD1-327702AA8E4C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Rekapitulace stavby" sheetId="1" state="veryHidden" r:id="rId1"/>
    <sheet name="ZATEPLENI-LSHK-JSDH - PD ..." sheetId="2" r:id="rId2"/>
  </sheets>
  <definedNames>
    <definedName name="_xlnm._FilterDatabase" localSheetId="1" hidden="1">'ZATEPLENI-LSHK-JSDH - PD ...'!$C$132:$K$504</definedName>
    <definedName name="_xlnm.Print_Titles" localSheetId="0">'Rekapitulace stavby'!$92:$92</definedName>
    <definedName name="_xlnm.Print_Titles" localSheetId="1">'ZATEPLENI-LSHK-JSDH - PD ...'!$132:$132</definedName>
    <definedName name="_xlnm.Print_Area" localSheetId="0">'Rekapitulace stavby'!$D$4:$AO$76,'Rekapitulace stavby'!$C$82:$AQ$96</definedName>
    <definedName name="_xlnm.Print_Area" localSheetId="1">'ZATEPLENI-LSHK-JSDH - PD ...'!$C$4:$J$37,'ZATEPLENI-LSHK-JSDH - PD ...'!$C$50:$J$76,'ZATEPLENI-LSHK-JSDH - PD ...'!$C$82:$J$116,'ZATEPLENI-LSHK-JSDH - PD ...'!$C$122:$K$504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T483" i="2" s="1"/>
  <c r="R484" i="2"/>
  <c r="R483" i="2"/>
  <c r="P484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T471" i="2"/>
  <c r="R472" i="2"/>
  <c r="R471" i="2"/>
  <c r="P472" i="2"/>
  <c r="P471" i="2"/>
  <c r="BI466" i="2"/>
  <c r="BH466" i="2"/>
  <c r="BG466" i="2"/>
  <c r="BF466" i="2"/>
  <c r="T466" i="2"/>
  <c r="T465" i="2"/>
  <c r="R466" i="2"/>
  <c r="R465" i="2" s="1"/>
  <c r="P466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T383" i="2"/>
  <c r="R384" i="2"/>
  <c r="R383" i="2"/>
  <c r="P384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T316" i="2"/>
  <c r="R317" i="2"/>
  <c r="R316" i="2" s="1"/>
  <c r="P317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29" i="2"/>
  <c r="F129" i="2"/>
  <c r="F127" i="2"/>
  <c r="E125" i="2"/>
  <c r="J89" i="2"/>
  <c r="F89" i="2"/>
  <c r="F87" i="2"/>
  <c r="E85" i="2"/>
  <c r="J22" i="2"/>
  <c r="E22" i="2"/>
  <c r="J90" i="2" s="1"/>
  <c r="J21" i="2"/>
  <c r="J16" i="2"/>
  <c r="E16" i="2"/>
  <c r="F130" i="2" s="1"/>
  <c r="J15" i="2"/>
  <c r="J10" i="2"/>
  <c r="J127" i="2"/>
  <c r="L90" i="1"/>
  <c r="AM90" i="1"/>
  <c r="AM89" i="1"/>
  <c r="L89" i="1"/>
  <c r="AM87" i="1"/>
  <c r="L87" i="1"/>
  <c r="L85" i="1"/>
  <c r="L84" i="1"/>
  <c r="J499" i="2"/>
  <c r="BK494" i="2"/>
  <c r="J492" i="2"/>
  <c r="J484" i="2"/>
  <c r="J479" i="2"/>
  <c r="BK475" i="2"/>
  <c r="BK466" i="2"/>
  <c r="BK463" i="2"/>
  <c r="BK460" i="2"/>
  <c r="J453" i="2"/>
  <c r="BK451" i="2"/>
  <c r="J449" i="2"/>
  <c r="BK443" i="2"/>
  <c r="BK440" i="2"/>
  <c r="BK437" i="2"/>
  <c r="J430" i="2"/>
  <c r="J426" i="2"/>
  <c r="BK424" i="2"/>
  <c r="J422" i="2"/>
  <c r="J420" i="2"/>
  <c r="J418" i="2"/>
  <c r="BK416" i="2"/>
  <c r="BK414" i="2"/>
  <c r="BK412" i="2"/>
  <c r="J410" i="2"/>
  <c r="J406" i="2"/>
  <c r="BK403" i="2"/>
  <c r="J400" i="2"/>
  <c r="J398" i="2"/>
  <c r="BK394" i="2"/>
  <c r="BK393" i="2"/>
  <c r="BK391" i="2"/>
  <c r="BK388" i="2"/>
  <c r="BK384" i="2"/>
  <c r="BK381" i="2"/>
  <c r="BK379" i="2"/>
  <c r="J377" i="2"/>
  <c r="J373" i="2"/>
  <c r="J371" i="2"/>
  <c r="J367" i="2"/>
  <c r="J363" i="2"/>
  <c r="J354" i="2"/>
  <c r="BK349" i="2"/>
  <c r="BK346" i="2"/>
  <c r="BK342" i="2"/>
  <c r="J338" i="2"/>
  <c r="J335" i="2"/>
  <c r="J332" i="2"/>
  <c r="J329" i="2"/>
  <c r="J325" i="2"/>
  <c r="BK320" i="2"/>
  <c r="BK315" i="2"/>
  <c r="BK312" i="2"/>
  <c r="BK308" i="2"/>
  <c r="BK304" i="2"/>
  <c r="BK295" i="2"/>
  <c r="J293" i="2"/>
  <c r="J291" i="2"/>
  <c r="J288" i="2"/>
  <c r="BK285" i="2"/>
  <c r="BK283" i="2"/>
  <c r="BK280" i="2"/>
  <c r="BK275" i="2"/>
  <c r="J273" i="2"/>
  <c r="BK267" i="2"/>
  <c r="BK265" i="2"/>
  <c r="BK261" i="2"/>
  <c r="BK257" i="2"/>
  <c r="BK253" i="2"/>
  <c r="BK245" i="2"/>
  <c r="BK242" i="2"/>
  <c r="BK230" i="2"/>
  <c r="BK222" i="2"/>
  <c r="J217" i="2"/>
  <c r="J214" i="2"/>
  <c r="J201" i="2"/>
  <c r="BK198" i="2"/>
  <c r="J190" i="2"/>
  <c r="J181" i="2"/>
  <c r="J179" i="2"/>
  <c r="BK177" i="2"/>
  <c r="BK174" i="2"/>
  <c r="J171" i="2"/>
  <c r="J168" i="2"/>
  <c r="J165" i="2"/>
  <c r="BK162" i="2"/>
  <c r="J158" i="2"/>
  <c r="BK155" i="2"/>
  <c r="BK151" i="2"/>
  <c r="J148" i="2"/>
  <c r="J145" i="2"/>
  <c r="J143" i="2"/>
  <c r="J141" i="2"/>
  <c r="BK138" i="2"/>
  <c r="BK503" i="2"/>
  <c r="BK501" i="2"/>
  <c r="BK499" i="2"/>
  <c r="BK492" i="2"/>
  <c r="BK484" i="2"/>
  <c r="BK479" i="2"/>
  <c r="J475" i="2"/>
  <c r="J466" i="2"/>
  <c r="J464" i="2"/>
  <c r="J462" i="2"/>
  <c r="J455" i="2"/>
  <c r="J452" i="2"/>
  <c r="BK450" i="2"/>
  <c r="BK445" i="2"/>
  <c r="J441" i="2"/>
  <c r="BK438" i="2"/>
  <c r="BK432" i="2"/>
  <c r="J428" i="2"/>
  <c r="BK425" i="2"/>
  <c r="BK423" i="2"/>
  <c r="BK421" i="2"/>
  <c r="J419" i="2"/>
  <c r="BK418" i="2"/>
  <c r="J416" i="2"/>
  <c r="J414" i="2"/>
  <c r="J412" i="2"/>
  <c r="BK410" i="2"/>
  <c r="BK406" i="2"/>
  <c r="J403" i="2"/>
  <c r="BK400" i="2"/>
  <c r="BK398" i="2"/>
  <c r="J395" i="2"/>
  <c r="J393" i="2"/>
  <c r="J391" i="2"/>
  <c r="J389" i="2"/>
  <c r="J387" i="2"/>
  <c r="J382" i="2"/>
  <c r="BK380" i="2"/>
  <c r="BK377" i="2"/>
  <c r="BK373" i="2"/>
  <c r="BK371" i="2"/>
  <c r="BK367" i="2"/>
  <c r="BK363" i="2"/>
  <c r="BK354" i="2"/>
  <c r="J349" i="2"/>
  <c r="J346" i="2"/>
  <c r="J342" i="2"/>
  <c r="BK338" i="2"/>
  <c r="BK335" i="2"/>
  <c r="BK332" i="2"/>
  <c r="BK329" i="2"/>
  <c r="BK325" i="2"/>
  <c r="J320" i="2"/>
  <c r="J315" i="2"/>
  <c r="J312" i="2"/>
  <c r="J308" i="2"/>
  <c r="J304" i="2"/>
  <c r="J295" i="2"/>
  <c r="BK293" i="2"/>
  <c r="BK291" i="2"/>
  <c r="BK288" i="2"/>
  <c r="J285" i="2"/>
  <c r="J283" i="2"/>
  <c r="J280" i="2"/>
  <c r="J275" i="2"/>
  <c r="BK273" i="2"/>
  <c r="BK266" i="2"/>
  <c r="J263" i="2"/>
  <c r="J259" i="2"/>
  <c r="J255" i="2"/>
  <c r="BK249" i="2"/>
  <c r="BK243" i="2"/>
  <c r="J236" i="2"/>
  <c r="J224" i="2"/>
  <c r="J220" i="2"/>
  <c r="BK216" i="2"/>
  <c r="J207" i="2"/>
  <c r="J200" i="2"/>
  <c r="BK196" i="2"/>
  <c r="BK190" i="2"/>
  <c r="BK181" i="2"/>
  <c r="BK179" i="2"/>
  <c r="J177" i="2"/>
  <c r="J174" i="2"/>
  <c r="BK171" i="2"/>
  <c r="BK168" i="2"/>
  <c r="BK165" i="2"/>
  <c r="J162" i="2"/>
  <c r="BK158" i="2"/>
  <c r="J155" i="2"/>
  <c r="J151" i="2"/>
  <c r="BK148" i="2"/>
  <c r="BK145" i="2"/>
  <c r="BK143" i="2"/>
  <c r="BK141" i="2"/>
  <c r="J138" i="2"/>
  <c r="BK497" i="2"/>
  <c r="J494" i="2"/>
  <c r="J490" i="2"/>
  <c r="J481" i="2"/>
  <c r="BK477" i="2"/>
  <c r="BK472" i="2"/>
  <c r="BK464" i="2"/>
  <c r="BK462" i="2"/>
  <c r="BK455" i="2"/>
  <c r="BK452" i="2"/>
  <c r="J450" i="2"/>
  <c r="J445" i="2"/>
  <c r="BK441" i="2"/>
  <c r="J438" i="2"/>
  <c r="J432" i="2"/>
  <c r="BK428" i="2"/>
  <c r="J425" i="2"/>
  <c r="J423" i="2"/>
  <c r="J421" i="2"/>
  <c r="BK419" i="2"/>
  <c r="BK417" i="2"/>
  <c r="BK415" i="2"/>
  <c r="BK413" i="2"/>
  <c r="J411" i="2"/>
  <c r="J408" i="2"/>
  <c r="BK405" i="2"/>
  <c r="J401" i="2"/>
  <c r="J399" i="2"/>
  <c r="J397" i="2"/>
  <c r="BK395" i="2"/>
  <c r="BK392" i="2"/>
  <c r="J390" i="2"/>
  <c r="BK389" i="2"/>
  <c r="BK387" i="2"/>
  <c r="BK382" i="2"/>
  <c r="J380" i="2"/>
  <c r="J375" i="2"/>
  <c r="J372" i="2"/>
  <c r="J369" i="2"/>
  <c r="J365" i="2"/>
  <c r="BK359" i="2"/>
  <c r="BK350" i="2"/>
  <c r="BK347" i="2"/>
  <c r="J344" i="2"/>
  <c r="J340" i="2"/>
  <c r="J336" i="2"/>
  <c r="J333" i="2"/>
  <c r="J331" i="2"/>
  <c r="BK327" i="2"/>
  <c r="J322" i="2"/>
  <c r="BK317" i="2"/>
  <c r="BK313" i="2"/>
  <c r="BK311" i="2"/>
  <c r="BK306" i="2"/>
  <c r="BK302" i="2"/>
  <c r="J294" i="2"/>
  <c r="BK292" i="2"/>
  <c r="BK289" i="2"/>
  <c r="BK287" i="2"/>
  <c r="BK284" i="2"/>
  <c r="J281" i="2"/>
  <c r="J278" i="2"/>
  <c r="J274" i="2"/>
  <c r="BK269" i="2"/>
  <c r="J266" i="2"/>
  <c r="BK263" i="2"/>
  <c r="BK259" i="2"/>
  <c r="BK255" i="2"/>
  <c r="J249" i="2"/>
  <c r="J243" i="2"/>
  <c r="BK236" i="2"/>
  <c r="BK224" i="2"/>
  <c r="BK220" i="2"/>
  <c r="J216" i="2"/>
  <c r="BK207" i="2"/>
  <c r="BK200" i="2"/>
  <c r="J196" i="2"/>
  <c r="J194" i="2"/>
  <c r="BK183" i="2"/>
  <c r="BK180" i="2"/>
  <c r="BK178" i="2"/>
  <c r="BK175" i="2"/>
  <c r="J172" i="2"/>
  <c r="BK170" i="2"/>
  <c r="J166" i="2"/>
  <c r="BK163" i="2"/>
  <c r="BK160" i="2"/>
  <c r="J156" i="2"/>
  <c r="BK153" i="2"/>
  <c r="J150" i="2"/>
  <c r="J146" i="2"/>
  <c r="BK144" i="2"/>
  <c r="BK142" i="2"/>
  <c r="J140" i="2"/>
  <c r="J136" i="2"/>
  <c r="AS94" i="1"/>
  <c r="J503" i="2"/>
  <c r="J501" i="2"/>
  <c r="J497" i="2"/>
  <c r="BK490" i="2"/>
  <c r="BK481" i="2"/>
  <c r="J477" i="2"/>
  <c r="J472" i="2"/>
  <c r="J463" i="2"/>
  <c r="J460" i="2"/>
  <c r="BK453" i="2"/>
  <c r="J451" i="2"/>
  <c r="BK449" i="2"/>
  <c r="J443" i="2"/>
  <c r="J440" i="2"/>
  <c r="J437" i="2"/>
  <c r="BK430" i="2"/>
  <c r="BK426" i="2"/>
  <c r="J424" i="2"/>
  <c r="BK422" i="2"/>
  <c r="BK420" i="2"/>
  <c r="J417" i="2"/>
  <c r="J415" i="2"/>
  <c r="J413" i="2"/>
  <c r="BK411" i="2"/>
  <c r="BK408" i="2"/>
  <c r="J405" i="2"/>
  <c r="BK401" i="2"/>
  <c r="BK399" i="2"/>
  <c r="BK397" i="2"/>
  <c r="J394" i="2"/>
  <c r="J392" i="2"/>
  <c r="BK390" i="2"/>
  <c r="J388" i="2"/>
  <c r="J384" i="2"/>
  <c r="J381" i="2"/>
  <c r="J379" i="2"/>
  <c r="BK375" i="2"/>
  <c r="BK372" i="2"/>
  <c r="BK369" i="2"/>
  <c r="BK365" i="2"/>
  <c r="J359" i="2"/>
  <c r="J350" i="2"/>
  <c r="J347" i="2"/>
  <c r="BK344" i="2"/>
  <c r="BK340" i="2"/>
  <c r="BK336" i="2"/>
  <c r="BK333" i="2"/>
  <c r="BK331" i="2"/>
  <c r="J327" i="2"/>
  <c r="BK322" i="2"/>
  <c r="J317" i="2"/>
  <c r="J313" i="2"/>
  <c r="J311" i="2"/>
  <c r="J306" i="2"/>
  <c r="J302" i="2"/>
  <c r="BK294" i="2"/>
  <c r="J292" i="2"/>
  <c r="J289" i="2"/>
  <c r="J287" i="2"/>
  <c r="J284" i="2"/>
  <c r="BK281" i="2"/>
  <c r="BK278" i="2"/>
  <c r="BK274" i="2"/>
  <c r="J269" i="2"/>
  <c r="J267" i="2"/>
  <c r="J265" i="2"/>
  <c r="J261" i="2"/>
  <c r="J257" i="2"/>
  <c r="J253" i="2"/>
  <c r="J245" i="2"/>
  <c r="J242" i="2"/>
  <c r="J230" i="2"/>
  <c r="J222" i="2"/>
  <c r="BK217" i="2"/>
  <c r="BK214" i="2"/>
  <c r="BK201" i="2"/>
  <c r="J198" i="2"/>
  <c r="BK194" i="2"/>
  <c r="J183" i="2"/>
  <c r="J180" i="2"/>
  <c r="J178" i="2"/>
  <c r="J175" i="2"/>
  <c r="BK172" i="2"/>
  <c r="J170" i="2"/>
  <c r="BK166" i="2"/>
  <c r="J163" i="2"/>
  <c r="J160" i="2"/>
  <c r="BK156" i="2"/>
  <c r="J153" i="2"/>
  <c r="BK150" i="2"/>
  <c r="BK146" i="2"/>
  <c r="J144" i="2"/>
  <c r="J142" i="2"/>
  <c r="BK140" i="2"/>
  <c r="BK136" i="2"/>
  <c r="P135" i="2" l="1"/>
  <c r="R135" i="2"/>
  <c r="BK173" i="2"/>
  <c r="J173" i="2" s="1"/>
  <c r="J97" i="2" s="1"/>
  <c r="P173" i="2"/>
  <c r="T173" i="2"/>
  <c r="P176" i="2"/>
  <c r="R176" i="2"/>
  <c r="T176" i="2"/>
  <c r="P182" i="2"/>
  <c r="R182" i="2"/>
  <c r="BK277" i="2"/>
  <c r="J277" i="2" s="1"/>
  <c r="J100" i="2" s="1"/>
  <c r="R277" i="2"/>
  <c r="BK310" i="2"/>
  <c r="J310" i="2" s="1"/>
  <c r="J101" i="2" s="1"/>
  <c r="T310" i="2"/>
  <c r="BK319" i="2"/>
  <c r="J319" i="2" s="1"/>
  <c r="J104" i="2" s="1"/>
  <c r="R319" i="2"/>
  <c r="BK337" i="2"/>
  <c r="J337" i="2" s="1"/>
  <c r="J105" i="2" s="1"/>
  <c r="R337" i="2"/>
  <c r="BK374" i="2"/>
  <c r="J374" i="2" s="1"/>
  <c r="J106" i="2" s="1"/>
  <c r="R374" i="2"/>
  <c r="BK386" i="2"/>
  <c r="J386" i="2" s="1"/>
  <c r="J108" i="2" s="1"/>
  <c r="R386" i="2"/>
  <c r="BK427" i="2"/>
  <c r="J427" i="2" s="1"/>
  <c r="J109" i="2" s="1"/>
  <c r="R427" i="2"/>
  <c r="BK454" i="2"/>
  <c r="J454" i="2" s="1"/>
  <c r="J110" i="2" s="1"/>
  <c r="R454" i="2"/>
  <c r="P474" i="2"/>
  <c r="T474" i="2"/>
  <c r="P489" i="2"/>
  <c r="R489" i="2"/>
  <c r="BK135" i="2"/>
  <c r="J135" i="2" s="1"/>
  <c r="J96" i="2" s="1"/>
  <c r="T135" i="2"/>
  <c r="R173" i="2"/>
  <c r="BK176" i="2"/>
  <c r="J176" i="2"/>
  <c r="J98" i="2"/>
  <c r="BK182" i="2"/>
  <c r="J182" i="2" s="1"/>
  <c r="J99" i="2" s="1"/>
  <c r="T182" i="2"/>
  <c r="P277" i="2"/>
  <c r="T277" i="2"/>
  <c r="P310" i="2"/>
  <c r="R310" i="2"/>
  <c r="P319" i="2"/>
  <c r="T319" i="2"/>
  <c r="P337" i="2"/>
  <c r="T337" i="2"/>
  <c r="P374" i="2"/>
  <c r="T374" i="2"/>
  <c r="P386" i="2"/>
  <c r="T386" i="2"/>
  <c r="P427" i="2"/>
  <c r="T427" i="2"/>
  <c r="P454" i="2"/>
  <c r="T454" i="2"/>
  <c r="BK474" i="2"/>
  <c r="J474" i="2" s="1"/>
  <c r="J113" i="2" s="1"/>
  <c r="R474" i="2"/>
  <c r="BK489" i="2"/>
  <c r="J489" i="2" s="1"/>
  <c r="J115" i="2" s="1"/>
  <c r="T489" i="2"/>
  <c r="BK383" i="2"/>
  <c r="J383" i="2" s="1"/>
  <c r="J107" i="2" s="1"/>
  <c r="BK465" i="2"/>
  <c r="J465" i="2" s="1"/>
  <c r="J111" i="2" s="1"/>
  <c r="BK316" i="2"/>
  <c r="J316" i="2"/>
  <c r="J102" i="2" s="1"/>
  <c r="BK471" i="2"/>
  <c r="J471" i="2"/>
  <c r="J112" i="2"/>
  <c r="BK483" i="2"/>
  <c r="J483" i="2" s="1"/>
  <c r="J114" i="2" s="1"/>
  <c r="J87" i="2"/>
  <c r="F90" i="2"/>
  <c r="J130" i="2"/>
  <c r="BE138" i="2"/>
  <c r="BE141" i="2"/>
  <c r="BE144" i="2"/>
  <c r="BE145" i="2"/>
  <c r="BE146" i="2"/>
  <c r="BE148" i="2"/>
  <c r="BE155" i="2"/>
  <c r="BE156" i="2"/>
  <c r="BE162" i="2"/>
  <c r="BE163" i="2"/>
  <c r="BE166" i="2"/>
  <c r="BE170" i="2"/>
  <c r="BE171" i="2"/>
  <c r="BE172" i="2"/>
  <c r="BE175" i="2"/>
  <c r="BE180" i="2"/>
  <c r="BE181" i="2"/>
  <c r="BE183" i="2"/>
  <c r="BE190" i="2"/>
  <c r="BE194" i="2"/>
  <c r="BE196" i="2"/>
  <c r="BE200" i="2"/>
  <c r="BE207" i="2"/>
  <c r="BE216" i="2"/>
  <c r="BE217" i="2"/>
  <c r="BE242" i="2"/>
  <c r="BE245" i="2"/>
  <c r="BE253" i="2"/>
  <c r="BE265" i="2"/>
  <c r="BE269" i="2"/>
  <c r="BE275" i="2"/>
  <c r="BE283" i="2"/>
  <c r="BE287" i="2"/>
  <c r="BE289" i="2"/>
  <c r="BE304" i="2"/>
  <c r="BE311" i="2"/>
  <c r="BE315" i="2"/>
  <c r="BE322" i="2"/>
  <c r="BE327" i="2"/>
  <c r="BE331" i="2"/>
  <c r="BE332" i="2"/>
  <c r="BE333" i="2"/>
  <c r="BE335" i="2"/>
  <c r="BE336" i="2"/>
  <c r="BE338" i="2"/>
  <c r="BE340" i="2"/>
  <c r="BE344" i="2"/>
  <c r="BE350" i="2"/>
  <c r="BE359" i="2"/>
  <c r="BE363" i="2"/>
  <c r="BE367" i="2"/>
  <c r="BE369" i="2"/>
  <c r="BE371" i="2"/>
  <c r="BE372" i="2"/>
  <c r="BE373" i="2"/>
  <c r="BE375" i="2"/>
  <c r="BE377" i="2"/>
  <c r="BE380" i="2"/>
  <c r="BE384" i="2"/>
  <c r="BE389" i="2"/>
  <c r="BE391" i="2"/>
  <c r="BE393" i="2"/>
  <c r="BE397" i="2"/>
  <c r="BE399" i="2"/>
  <c r="BE400" i="2"/>
  <c r="BE401" i="2"/>
  <c r="BE405" i="2"/>
  <c r="BE406" i="2"/>
  <c r="BE408" i="2"/>
  <c r="BE410" i="2"/>
  <c r="BE417" i="2"/>
  <c r="BE419" i="2"/>
  <c r="BE420" i="2"/>
  <c r="BE421" i="2"/>
  <c r="BE422" i="2"/>
  <c r="BE424" i="2"/>
  <c r="BE425" i="2"/>
  <c r="BE426" i="2"/>
  <c r="BE428" i="2"/>
  <c r="BE443" i="2"/>
  <c r="BE445" i="2"/>
  <c r="BE449" i="2"/>
  <c r="BE452" i="2"/>
  <c r="BE462" i="2"/>
  <c r="BE464" i="2"/>
  <c r="BE466" i="2"/>
  <c r="BE477" i="2"/>
  <c r="BE479" i="2"/>
  <c r="BE490" i="2"/>
  <c r="BE492" i="2"/>
  <c r="BE494" i="2"/>
  <c r="BE497" i="2"/>
  <c r="BE499" i="2"/>
  <c r="BE501" i="2"/>
  <c r="BE503" i="2"/>
  <c r="BE136" i="2"/>
  <c r="BE140" i="2"/>
  <c r="BE142" i="2"/>
  <c r="BE143" i="2"/>
  <c r="BE150" i="2"/>
  <c r="BE151" i="2"/>
  <c r="BE153" i="2"/>
  <c r="BE158" i="2"/>
  <c r="BE160" i="2"/>
  <c r="BE165" i="2"/>
  <c r="BE168" i="2"/>
  <c r="BE174" i="2"/>
  <c r="BE177" i="2"/>
  <c r="BE178" i="2"/>
  <c r="BE179" i="2"/>
  <c r="BE198" i="2"/>
  <c r="BE201" i="2"/>
  <c r="BE214" i="2"/>
  <c r="BE220" i="2"/>
  <c r="BE222" i="2"/>
  <c r="BE224" i="2"/>
  <c r="BE230" i="2"/>
  <c r="BE236" i="2"/>
  <c r="BE243" i="2"/>
  <c r="BE249" i="2"/>
  <c r="BE255" i="2"/>
  <c r="BE257" i="2"/>
  <c r="BE259" i="2"/>
  <c r="BE261" i="2"/>
  <c r="BE263" i="2"/>
  <c r="BE266" i="2"/>
  <c r="BE267" i="2"/>
  <c r="BE273" i="2"/>
  <c r="BE274" i="2"/>
  <c r="BE278" i="2"/>
  <c r="BE280" i="2"/>
  <c r="BE281" i="2"/>
  <c r="BE284" i="2"/>
  <c r="BE285" i="2"/>
  <c r="BE288" i="2"/>
  <c r="BE291" i="2"/>
  <c r="BE292" i="2"/>
  <c r="BE293" i="2"/>
  <c r="BE294" i="2"/>
  <c r="BE295" i="2"/>
  <c r="BE302" i="2"/>
  <c r="BE306" i="2"/>
  <c r="BE308" i="2"/>
  <c r="BE312" i="2"/>
  <c r="BE313" i="2"/>
  <c r="BE317" i="2"/>
  <c r="BE320" i="2"/>
  <c r="BE325" i="2"/>
  <c r="BE329" i="2"/>
  <c r="BE342" i="2"/>
  <c r="BE346" i="2"/>
  <c r="BE347" i="2"/>
  <c r="BE349" i="2"/>
  <c r="BE354" i="2"/>
  <c r="BE365" i="2"/>
  <c r="BE379" i="2"/>
  <c r="BE381" i="2"/>
  <c r="BE382" i="2"/>
  <c r="BE387" i="2"/>
  <c r="BE388" i="2"/>
  <c r="BE390" i="2"/>
  <c r="BE392" i="2"/>
  <c r="BE394" i="2"/>
  <c r="BE395" i="2"/>
  <c r="BE398" i="2"/>
  <c r="BE403" i="2"/>
  <c r="BE411" i="2"/>
  <c r="BE412" i="2"/>
  <c r="BE413" i="2"/>
  <c r="BE414" i="2"/>
  <c r="BE415" i="2"/>
  <c r="BE416" i="2"/>
  <c r="BE418" i="2"/>
  <c r="BE423" i="2"/>
  <c r="BE430" i="2"/>
  <c r="BE432" i="2"/>
  <c r="BE437" i="2"/>
  <c r="BE438" i="2"/>
  <c r="BE440" i="2"/>
  <c r="BE441" i="2"/>
  <c r="BE450" i="2"/>
  <c r="BE451" i="2"/>
  <c r="BE453" i="2"/>
  <c r="BE455" i="2"/>
  <c r="BE460" i="2"/>
  <c r="BE463" i="2"/>
  <c r="BE472" i="2"/>
  <c r="BE475" i="2"/>
  <c r="BE481" i="2"/>
  <c r="BE484" i="2"/>
  <c r="F35" i="2"/>
  <c r="BD95" i="1" s="1"/>
  <c r="BD94" i="1" s="1"/>
  <c r="W33" i="1" s="1"/>
  <c r="F34" i="2"/>
  <c r="BC95" i="1" s="1"/>
  <c r="BC94" i="1" s="1"/>
  <c r="W32" i="1" s="1"/>
  <c r="J32" i="2"/>
  <c r="AW95" i="1" s="1"/>
  <c r="F32" i="2"/>
  <c r="BA95" i="1" s="1"/>
  <c r="BA94" i="1" s="1"/>
  <c r="W30" i="1" s="1"/>
  <c r="F33" i="2"/>
  <c r="BB95" i="1" s="1"/>
  <c r="BB94" i="1" s="1"/>
  <c r="W31" i="1" s="1"/>
  <c r="P318" i="2" l="1"/>
  <c r="R318" i="2"/>
  <c r="R134" i="2"/>
  <c r="R133" i="2" s="1"/>
  <c r="T318" i="2"/>
  <c r="T133" i="2" s="1"/>
  <c r="T134" i="2"/>
  <c r="P134" i="2"/>
  <c r="P133" i="2"/>
  <c r="AU95" i="1" s="1"/>
  <c r="AU94" i="1" s="1"/>
  <c r="BK318" i="2"/>
  <c r="J318" i="2" s="1"/>
  <c r="J103" i="2" s="1"/>
  <c r="BK134" i="2"/>
  <c r="BK133" i="2" s="1"/>
  <c r="J133" i="2" s="1"/>
  <c r="J94" i="2" s="1"/>
  <c r="AY94" i="1"/>
  <c r="AW94" i="1"/>
  <c r="AK30" i="1"/>
  <c r="F31" i="2"/>
  <c r="AZ95" i="1" s="1"/>
  <c r="AZ94" i="1" s="1"/>
  <c r="W29" i="1" s="1"/>
  <c r="AX94" i="1"/>
  <c r="J31" i="2"/>
  <c r="AV95" i="1" s="1"/>
  <c r="AT95" i="1" s="1"/>
  <c r="J134" i="2" l="1"/>
  <c r="J95" i="2" s="1"/>
  <c r="J28" i="2"/>
  <c r="AG95" i="1"/>
  <c r="AG94" i="1" s="1"/>
  <c r="AK26" i="1" s="1"/>
  <c r="AK35" i="1" s="1"/>
  <c r="AV94" i="1"/>
  <c r="AK29" i="1"/>
  <c r="J37" i="2" l="1"/>
  <c r="AN95" i="1"/>
  <c r="AT94" i="1"/>
  <c r="AN94" i="1" l="1"/>
</calcChain>
</file>

<file path=xl/sharedStrings.xml><?xml version="1.0" encoding="utf-8"?>
<sst xmlns="http://schemas.openxmlformats.org/spreadsheetml/2006/main" count="4627" uniqueCount="1033">
  <si>
    <t>Export Komplet</t>
  </si>
  <si>
    <t/>
  </si>
  <si>
    <t>2.0</t>
  </si>
  <si>
    <t>ZAMOK</t>
  </si>
  <si>
    <t>False</t>
  </si>
  <si>
    <t>{199f38ab-e4ed-41bd-b6de-a9edacab4952}</t>
  </si>
  <si>
    <t>0,1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</si>
  <si>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</si>
  <si>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</si>
  <si>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</si>
  <si>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</si>
  <si>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</si>
  <si>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</si>
  <si>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</si>
  <si>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ZATEPLENI-LSHK-JSDH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</si>
  <si>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</si>
  <si>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</si>
  <si>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LSHK, zateplení objektu zázemí JSDHp na p.č. st.175</t>
  </si>
  <si>
    <t>KSO:</t>
  </si>
  <si>
    <t>CC-CZ:</t>
  </si>
  <si>
    <t>Místo:</t>
  </si>
  <si>
    <t>p.č. st 175, letiště Hradec Králové, budova č. 247</t>
  </si>
  <si>
    <t>Datum:</t>
  </si>
  <si>
    <t>13. 3. 2025</t>
  </si>
  <si>
    <t>Zadavatel:</t>
  </si>
  <si>
    <t>IČ:</t>
  </si>
  <si>
    <t>Letecké služby Hradec Králové a.s. Piletická 151</t>
  </si>
  <si>
    <t>DIČ:</t>
  </si>
  <si>
    <t>Uchazeč:</t>
  </si>
  <si>
    <t>Vyplň údaj</t>
  </si>
  <si>
    <t>Projektant:</t>
  </si>
  <si>
    <t>PPI servis s.r.o., Škroupova 631/6, Hradec Králové</t>
  </si>
  <si>
    <t>True</t>
  </si>
  <si>
    <t>Zpracovatel:</t>
  </si>
  <si>
    <t xml:space="preserve"> </t>
  </si>
  <si>
    <t>Poznámka:</t>
  </si>
  <si>
    <t xml:space="preserve">Výkazy výměr (též Soupis prací a dodávek včetně nabídkového ocenění):_x000D_
Výkaz výměr je zpracován v souladu s vyhláškou. č.169/2016 Sb. celková množství u jednotlivých položek (kusy, metry) byla odměřena a sečtena ručně a digitálně z výkresů. Při vyplňování výkazu výměr je nutné respektovat dále uvedené pokyny:_x000D_
1) Při zpracování nabídky je nutné využít všech částí (dílů) projektu pro provádění stavby zák. č. 134/2016 Sb. (§92) a vyhlášky  č. 169/2016 Sb. (§2) , tj. technické zprávy, seznamu pozic, všech výkresů, tabulek a specifikací materiálů._x000D_
2) Součástí nabídkové ceny musí být veškeré náklady, aby cena byla konečná a zahrnovala celou dodávku a montáž._x000D_
3) Každá uchazečem vyplněná položka musí obsahovat veškeré technicky a logicky dovoditelné součásti dodávky a montáže (včetně údajů o podmínkách a úhradě licencí potřebných SW)._x000D_
4) Dodávky a montáže uvedené v nabídce musí být, včetně veškerého souvisejícího doplňkového, podružného a montážního materiálu, tak, aby celé zařízení bylo funkční a splňovalo všechny předpisy, které se na ně vztahují._x000D_
5) Označení výrobků konkrétním výrobcem v projektu pro provádění stavby vyjadřuje standard požadované kvality (zák. č. 134/2016 Sb, §182). Pokud uchazeč nabídne produkt od jiného výrobce je povinen dodržet standard a zároveň, přejímá odpovědnost za správnost náhrady – splnění všech parametrů a koordinaci se všemi navazujícími profesemi, eventuální nutnost úpravy projektu pro provádění stavby půjde k tíží uchazeče (vybraného dodavatele).,_x000D_
6) Uvedené jednotkové a celkové ceny jsou ceny včetně montáže._x000D_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</si>
  <si>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</si>
  <si>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</si>
  <si>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</si>
  <si>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</si>
  <si>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</si>
  <si>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</si>
  <si>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</si>
  <si>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</si>
  <si>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</si>
  <si>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</si>
  <si>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</si>
  <si>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</si>
  <si>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</si>
  <si>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</si>
  <si>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</si>
  <si>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</si>
  <si>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</si>
  <si>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</si>
  <si>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</si>
  <si>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</si>
  <si>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</si>
  <si>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</si>
  <si>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</si>
  <si>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</si>
  <si>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</si>
  <si>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</si>
  <si>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</si>
  <si>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</si>
  <si>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</si>
  <si>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</si>
  <si>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</si>
  <si>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</si>
  <si>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</si>
  <si>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</si>
  <si>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</si>
  <si>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</si>
  <si>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</si>
  <si>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</si>
  <si>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</si>
  <si>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</si>
  <si>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</si>
  <si>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</si>
  <si>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</si>
  <si>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</si>
  <si>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</si>
  <si>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</si>
  <si>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</si>
  <si>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</si>
  <si>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</si>
  <si>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Výkazy výměr (též Soupis prací a dodávek včetně nabídkového ocenění): Výkaz výměr je zpracován v souladu s vyhláškou. č.169/2016 Sb. celková množství u jednotlivých položek (kusy, metry) byla odměřena a sečtena ručně a digitálně z výkresů. Při vyplňování výkazu výměr je nutné respektovat dále uvedené pokyny: 1) Při zpracování nabídky je nutné využít všech částí (dílů) projektu pro provádění stavby zák. č. 134/2016 Sb. (§92) a vyhlášky  č. 169/2016 Sb. (§2) , tj. technické zprávy, seznamu pozic, všech výkresů, tabulek a specifikací materiálů. 2) Součástí nabídkové ceny musí být veškeré náklady, aby cena byla konečná a zahrnovala celou dodávku a montáž. 3) Každá uchazečem vyplněná položka musí obsahovat veškeré technicky a logicky dovoditelné součásti dodávky a montáže (včetně údajů o podmínkách a úhradě licencí potřebných SW). 4) Dodávky a montáže uvedené v nabídce musí být, včetně veškerého souvisejícího doplňkového, podružného a montážního materiálu, tak, aby celé zařízení bylo funkční a splňovalo všechny předpisy, které se na ně vztahují. 5) Označení výrobků konkrétním výrobcem v projektu pro provádění stavby vyjadřuje standard požadované kvality (zák. č. 134/2016 Sb, §182). Pokud uchazeč nabídne produkt od jiného výrobce je povinen dodržet standard a zároveň, přejímá odpovědnost za správnost náhrady – splnění všech parametrů a koordinaci se všemi navazujícími profesemi, eventuální nutnost úpravy projektu pro provádění stavby půjde k tíží uchazeče (vybraného dodavatele)., 6) Uvedené jednotkové a celkové ceny jsou ceny včetně montáže.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</si>
  <si>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</si>
  <si>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</si>
  <si>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</si>
  <si>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</si>
  <si>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</si>
  <si>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</si>
  <si>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</si>
  <si>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</si>
  <si>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</si>
  <si>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</si>
  <si>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</si>
  <si>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</si>
  <si>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</si>
  <si>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</si>
  <si>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</si>
  <si>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</si>
  <si>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</si>
  <si>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740 - Světla na budově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</si>
  <si>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</si>
  <si>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</si>
  <si>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</si>
  <si>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766-1 - Výplně otvorů v obvodových stěnách</t>
  </si>
  <si>
    <t xml:space="preserve">    767 - Konstrukce zámečnické</t>
  </si>
  <si>
    <t xml:space="preserve">    HZS - Hodinové zúčtovací sazby</t>
  </si>
  <si>
    <t xml:space="preserve">    786 - Žaluzie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</si>
  <si>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</si>
  <si>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</si>
  <si>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</si>
  <si>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</si>
  <si>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</si>
  <si>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</si>
  <si>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</si>
  <si>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</si>
  <si>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</si>
  <si>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</si>
  <si>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</si>
  <si>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</si>
  <si>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</si>
  <si>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</si>
  <si>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</si>
  <si>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</si>
  <si>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</si>
  <si>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</si>
  <si>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</si>
  <si>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</si>
  <si>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podkladu z kameniva drceného tl přes 200 do 300 mm ručně</t>
  </si>
  <si>
    <t>m2</t>
  </si>
  <si>
    <t>CS ÚRS 2025 01</t>
  </si>
  <si>
    <t>4</t>
  </si>
  <si>
    <t>-1394738048</t>
  </si>
  <si>
    <t>VV</t>
  </si>
  <si>
    <t>21*0,9*0,3  " pro novou skladbu pozice označené 2</t>
  </si>
  <si>
    <t>113107136</t>
  </si>
  <si>
    <t>Odstranění podkladu z betonu vyztuženého sítěmi tl přes 100 do 150 mm ručně</t>
  </si>
  <si>
    <t>1733022954</t>
  </si>
  <si>
    <t>21*0,9*0,15  " pro novou skladbu pozice označené 2</t>
  </si>
  <si>
    <t>3</t>
  </si>
  <si>
    <t>119002121</t>
  </si>
  <si>
    <t>Přechodová lávka délky do 2 m včetně zábradlí pro zabezpečení výkopu zřízení</t>
  </si>
  <si>
    <t>kus</t>
  </si>
  <si>
    <t>-1287141293</t>
  </si>
  <si>
    <t>119002122</t>
  </si>
  <si>
    <t>Přechodová lávka délky do 2 m včetně zábradlí pro zabezpečení výkopu odstranění</t>
  </si>
  <si>
    <t>1449853534</t>
  </si>
  <si>
    <t>5</t>
  </si>
  <si>
    <t>119003131</t>
  </si>
  <si>
    <t>Výstražná páska pro zabezpečení výkopu zřízení</t>
  </si>
  <si>
    <t>m</t>
  </si>
  <si>
    <t>2110859391</t>
  </si>
  <si>
    <t>6</t>
  </si>
  <si>
    <t>119003132</t>
  </si>
  <si>
    <t>Výstražná páska pro zabezpečení výkopu odstranění</t>
  </si>
  <si>
    <t>1389206368</t>
  </si>
  <si>
    <t>7</t>
  </si>
  <si>
    <t>119003223</t>
  </si>
  <si>
    <t>Mobilní plotová zábrana s profilovaným plechem výšky přes 1,5 do 2,2 m pro zabezpečení výkopu zřízení</t>
  </si>
  <si>
    <t>1744567939</t>
  </si>
  <si>
    <t>8</t>
  </si>
  <si>
    <t>119003224</t>
  </si>
  <si>
    <t>Mobilní plotová zábrana s profilovaným plechem výšky přes 1,5 do 2,2 m pro zabezpečení výkopu odstranění</t>
  </si>
  <si>
    <t>424888338</t>
  </si>
  <si>
    <t>9</t>
  </si>
  <si>
    <t>129001101</t>
  </si>
  <si>
    <t>Příplatek za ztížení odkopávky nebo prokopávky v blízkosti inženýrských sítí</t>
  </si>
  <si>
    <t>m3</t>
  </si>
  <si>
    <t>943989996</t>
  </si>
  <si>
    <t>21,600/2</t>
  </si>
  <si>
    <t>10</t>
  </si>
  <si>
    <t>132212121</t>
  </si>
  <si>
    <t>Hloubení zapažených rýh šířky do 800 mm v soudržných horninách třídy těžitelnosti I skupiny 3 ručně</t>
  </si>
  <si>
    <t>197503781</t>
  </si>
  <si>
    <t>21,6  "pro novou skladbu pozice označené 2</t>
  </si>
  <si>
    <t>11</t>
  </si>
  <si>
    <t>162211201</t>
  </si>
  <si>
    <t>Vodorovné přemístění do 10 m nošením výkopku z horniny třídy těžitelnosti I skupiny 1 až 3</t>
  </si>
  <si>
    <t>-1448641138</t>
  </si>
  <si>
    <t>162751117</t>
  </si>
  <si>
    <t>Vodorovné přemístění přes 9 000 do 10000 m výkopku/sypaniny z horniny třídy těžitelnosti I skupiny 1 až 3</t>
  </si>
  <si>
    <t>225833021</t>
  </si>
  <si>
    <t>21,6 "odvoz na skládku</t>
  </si>
  <si>
    <t>13</t>
  </si>
  <si>
    <t>162751119</t>
  </si>
  <si>
    <t>Příplatek k vodorovnému přemístění výkopku/sypaniny z horniny třídy těžitelnosti I skupiny 1 až 3 ZKD 1000 m přes 10000 m</t>
  </si>
  <si>
    <t>1160758745</t>
  </si>
  <si>
    <t>21,6*9 'Přepočtené koeficientem množství</t>
  </si>
  <si>
    <t>14</t>
  </si>
  <si>
    <t>167111101</t>
  </si>
  <si>
    <t>Nakládání výkopku z hornin třídy těžitelnosti I, skupiny 1 až 3 do 100 m3 ručně</t>
  </si>
  <si>
    <t>251377248</t>
  </si>
  <si>
    <t>15</t>
  </si>
  <si>
    <t>171201231</t>
  </si>
  <si>
    <t>Poplatek za uložení zeminy a kamení na recyklační skládce (skládkovné) kód odpadu 17 05 04</t>
  </si>
  <si>
    <t>t</t>
  </si>
  <si>
    <t>1753122762</t>
  </si>
  <si>
    <t>21,6*1,9 'Přepočtené koeficientem množství</t>
  </si>
  <si>
    <t>16</t>
  </si>
  <si>
    <t>175111101</t>
  </si>
  <si>
    <t>Obsypání potrubí ručně sypaninou bez prohození, uloženou do 3 m</t>
  </si>
  <si>
    <t>1149852456</t>
  </si>
  <si>
    <t xml:space="preserve">17,28 " pro novou skladbu pozice označené 2 </t>
  </si>
  <si>
    <t>17</t>
  </si>
  <si>
    <t>M</t>
  </si>
  <si>
    <t>58333674</t>
  </si>
  <si>
    <t>kamenivo těžené hrubé frakce 16/32</t>
  </si>
  <si>
    <t>-385545060</t>
  </si>
  <si>
    <t>17,28*2,4</t>
  </si>
  <si>
    <t>18</t>
  </si>
  <si>
    <t>181411121</t>
  </si>
  <si>
    <t>Založení lučního trávníku výsevem pl do 1000 m2 v rovině a ve svahu do 1:5</t>
  </si>
  <si>
    <t>838058206</t>
  </si>
  <si>
    <t>19</t>
  </si>
  <si>
    <t>00572470</t>
  </si>
  <si>
    <t>osivo směs travní univerzál</t>
  </si>
  <si>
    <t>kg</t>
  </si>
  <si>
    <t>-1796722225</t>
  </si>
  <si>
    <t>45*0,2</t>
  </si>
  <si>
    <t>20</t>
  </si>
  <si>
    <t>181951114</t>
  </si>
  <si>
    <t>Úprava pláně v hornině třídy těžitelnosti II, skupiny 4 a 5 se zhutněním</t>
  </si>
  <si>
    <t>-1478591401</t>
  </si>
  <si>
    <t>182303111</t>
  </si>
  <si>
    <t>Doplnění zeminy nebo substrátu na travnatých plochách tl do 50 mm rovina v rovinně a svahu do 1:5</t>
  </si>
  <si>
    <t>-1900187389</t>
  </si>
  <si>
    <t>45 "kolem objektu po dokončení stavebních úprav</t>
  </si>
  <si>
    <t>22</t>
  </si>
  <si>
    <t>10371500</t>
  </si>
  <si>
    <t>substrát pro trávníky VL</t>
  </si>
  <si>
    <t>-1826473970</t>
  </si>
  <si>
    <t>45*0,05</t>
  </si>
  <si>
    <t>23</t>
  </si>
  <si>
    <t>183403141</t>
  </si>
  <si>
    <t>Obdělání půdy rytím starého trávníku v rovině a svahu do 1:5</t>
  </si>
  <si>
    <t>1691359479</t>
  </si>
  <si>
    <t>24</t>
  </si>
  <si>
    <t>183403153</t>
  </si>
  <si>
    <t>Obdělání půdy hrabáním v rovině a svahu do 1:5</t>
  </si>
  <si>
    <t>-1454648344</t>
  </si>
  <si>
    <t>25</t>
  </si>
  <si>
    <t>183403161</t>
  </si>
  <si>
    <t>Obdělání půdy válením v rovině a svahu do 1:5</t>
  </si>
  <si>
    <t>-228570839</t>
  </si>
  <si>
    <t>Zakládání</t>
  </si>
  <si>
    <t>26</t>
  </si>
  <si>
    <t>212752401</t>
  </si>
  <si>
    <t xml:space="preserve">Trativod z drenážních trubek korugovaných PE-HD SN 8 perforace 360° včetně lože otevřený výkop DN 100 </t>
  </si>
  <si>
    <t>-612360295</t>
  </si>
  <si>
    <t>27</t>
  </si>
  <si>
    <t>212972112</t>
  </si>
  <si>
    <t>Opláštění drenážních trub filtrační textilií DN 100</t>
  </si>
  <si>
    <t>-86044588</t>
  </si>
  <si>
    <t>Komunikace pozemní</t>
  </si>
  <si>
    <t>28</t>
  </si>
  <si>
    <t>564851111</t>
  </si>
  <si>
    <t>Podklad ze štěrkodrtě ŠD tl 150 mm</t>
  </si>
  <si>
    <t>-36864064</t>
  </si>
  <si>
    <t>29</t>
  </si>
  <si>
    <t>581124115</t>
  </si>
  <si>
    <t>Kryt z betonu komunikace pro pěší tl. 150 mm</t>
  </si>
  <si>
    <t>-457298469</t>
  </si>
  <si>
    <t>30</t>
  </si>
  <si>
    <t>564831111</t>
  </si>
  <si>
    <t>Podklad ze štěrkodrtě ŠD tl 100 mm</t>
  </si>
  <si>
    <t>2044536593</t>
  </si>
  <si>
    <t>31</t>
  </si>
  <si>
    <t>596811311</t>
  </si>
  <si>
    <t>Kladení velkoformátové betonové dlažby tl do 100 mm velikosti do 0,5 m2 pl do 300 m2</t>
  </si>
  <si>
    <t>-157080015</t>
  </si>
  <si>
    <t>32</t>
  </si>
  <si>
    <t>59246018</t>
  </si>
  <si>
    <t>dlažba velkoformátová betonová plochy do 0,5m2 tl 80mm přírodní</t>
  </si>
  <si>
    <t>931743689</t>
  </si>
  <si>
    <t>Úpravy povrchů, podlahy a osazování výplní</t>
  </si>
  <si>
    <t>33</t>
  </si>
  <si>
    <t>612325302</t>
  </si>
  <si>
    <t>Vápenocementová štuková omítka ostění nebo nadpraží</t>
  </si>
  <si>
    <t>-16501725</t>
  </si>
  <si>
    <t>(1,55*2+1,8)*4</t>
  </si>
  <si>
    <t>(1,5*2+1,2)*4</t>
  </si>
  <si>
    <t>0,6*2+0,93</t>
  </si>
  <si>
    <t>Součet</t>
  </si>
  <si>
    <t>38,53*0,3 "oprava po vybouraných oknech</t>
  </si>
  <si>
    <t>34</t>
  </si>
  <si>
    <t>622131121</t>
  </si>
  <si>
    <t>Penetrační nátěr vnějších stěn nanášený ručně</t>
  </si>
  <si>
    <t>-2029558871</t>
  </si>
  <si>
    <t>144,62 "stěny</t>
  </si>
  <si>
    <t>28,6 " ostění a nadpraží</t>
  </si>
  <si>
    <t>35</t>
  </si>
  <si>
    <t>622135002</t>
  </si>
  <si>
    <t>Vyrovnání podkladu vnějších stěn maltou cementovou tl do 10 mm</t>
  </si>
  <si>
    <t>-1487554101</t>
  </si>
  <si>
    <t>60 " vyrovnání základu po odkopávkách pro novou skladbu pozice označené 2</t>
  </si>
  <si>
    <t>36</t>
  </si>
  <si>
    <t>622211021</t>
  </si>
  <si>
    <t>Montáž kontaktního zateplení vnějších stěn lepením a mechanickým kotvením polystyrénových desek do betonu a zdiva tl přes 80 do 120 mm</t>
  </si>
  <si>
    <t>1689517483</t>
  </si>
  <si>
    <t>(16+8)*2*1,2 " pro novou skladbu pozice označené 2</t>
  </si>
  <si>
    <t>37</t>
  </si>
  <si>
    <t>28376017</t>
  </si>
  <si>
    <t>deska perimetrická fasádní soklová 150kPa λ=0,035 tl 100mm</t>
  </si>
  <si>
    <t>297524369</t>
  </si>
  <si>
    <t>57,600*1,1</t>
  </si>
  <si>
    <t>38</t>
  </si>
  <si>
    <t>622211031</t>
  </si>
  <si>
    <t>Montáž kontaktního zateplení vnějších stěn lepením a mechanickým kotvením polystyrénových desek  do betonu a zdiva tl přes 120 do 160 mm</t>
  </si>
  <si>
    <t>44360292</t>
  </si>
  <si>
    <t>39</t>
  </si>
  <si>
    <t>28375952</t>
  </si>
  <si>
    <t>deska EPS 70 fasádní λ=0,039 tl 160mm</t>
  </si>
  <si>
    <t>-1550555141</t>
  </si>
  <si>
    <t>144,620*1,1</t>
  </si>
  <si>
    <t>Mezisoučet</t>
  </si>
  <si>
    <t>-126</t>
  </si>
  <si>
    <t>Mezisoučet  " ODPOČET INVESTOR MÁ SKLADEM</t>
  </si>
  <si>
    <t>40</t>
  </si>
  <si>
    <t>622222051</t>
  </si>
  <si>
    <t>Montáž kontaktního zateplení vnějšího ostění, nadpraží nebo parapetu hl. špalety do 400 mm lepením desek z minerální vlny tl do 40 mm</t>
  </si>
  <si>
    <t>248699363</t>
  </si>
  <si>
    <t>" dle popisu pozice č.4 - nová skladba ostění</t>
  </si>
  <si>
    <t>(2,1*2+0,9)*2</t>
  </si>
  <si>
    <t>41</t>
  </si>
  <si>
    <t>63151518</t>
  </si>
  <si>
    <t>deska tepelně izolační minerální kontaktních fasád podélné vlákno λ=0,036 tl 30mm</t>
  </si>
  <si>
    <t>-1196502416</t>
  </si>
  <si>
    <t>48,73*0,3*1,1</t>
  </si>
  <si>
    <t>42</t>
  </si>
  <si>
    <t>622251101</t>
  </si>
  <si>
    <t>Příplatek k cenám kontaktního zateplení vnějších stěn za zápustnou montáž a použití tepelněizolačních zátek z polystyrenu</t>
  </si>
  <si>
    <t>-1679782007</t>
  </si>
  <si>
    <t>43</t>
  </si>
  <si>
    <t>622252001</t>
  </si>
  <si>
    <t>Montáž profilů kontaktního zateplení připevněných mechanicky</t>
  </si>
  <si>
    <t>-246936361</t>
  </si>
  <si>
    <t>(15,96+7,9)*2</t>
  </si>
  <si>
    <t>44</t>
  </si>
  <si>
    <t>59051653</t>
  </si>
  <si>
    <t>profil zakládací Al tl 0,7mm pro ETICS pro izolant tl 160mm</t>
  </si>
  <si>
    <t>371598159</t>
  </si>
  <si>
    <t>47,720*1,1</t>
  </si>
  <si>
    <t>45</t>
  </si>
  <si>
    <t>622252002</t>
  </si>
  <si>
    <t>Montáž profilů kontaktního zateplení lepených</t>
  </si>
  <si>
    <t>-1542354717</t>
  </si>
  <si>
    <t>29,8+14,73+14,73</t>
  </si>
  <si>
    <t>46</t>
  </si>
  <si>
    <t>28342205</t>
  </si>
  <si>
    <t>profil začišťovací PVC 6mm s výztužnou tkaninou pro ostění ETICS</t>
  </si>
  <si>
    <t>1068723918</t>
  </si>
  <si>
    <t>1,55*2*4</t>
  </si>
  <si>
    <t>1,5*2*4</t>
  </si>
  <si>
    <t>0,6*2</t>
  </si>
  <si>
    <t>2,1*2</t>
  </si>
  <si>
    <t>47</t>
  </si>
  <si>
    <t>59051510</t>
  </si>
  <si>
    <t>profil začišťovací s okapnicí PVC s výztužnou tkaninou pro nadpraží ETICS</t>
  </si>
  <si>
    <t>-348348011</t>
  </si>
  <si>
    <t>1,8*4</t>
  </si>
  <si>
    <t>1,2*4</t>
  </si>
  <si>
    <t>0,93</t>
  </si>
  <si>
    <t>0,9*2</t>
  </si>
  <si>
    <t>48</t>
  </si>
  <si>
    <t>59051512</t>
  </si>
  <si>
    <t>profil začišťovací s okapnicí PVC s výztužnou tkaninou pro parapet ETICS</t>
  </si>
  <si>
    <t>1264414106</t>
  </si>
  <si>
    <t>49</t>
  </si>
  <si>
    <t>622151021</t>
  </si>
  <si>
    <t>Penetrační akrylátový nátěr vnějších mozaikových tenkovrstvých omítek stěn</t>
  </si>
  <si>
    <t>-399089355</t>
  </si>
  <si>
    <t>50</t>
  </si>
  <si>
    <t>622511112</t>
  </si>
  <si>
    <t>Tenkovrstvá akrylátová mozaiková střednězrnná omítka vnějších stěn</t>
  </si>
  <si>
    <t>-238004727</t>
  </si>
  <si>
    <t>14,6 "sokl</t>
  </si>
  <si>
    <t>51</t>
  </si>
  <si>
    <t>622151011</t>
  </si>
  <si>
    <t>Penetrační silikátový nátěr vnějších pastovitých tenkovrstvých omítek stěn</t>
  </si>
  <si>
    <t>1534415712</t>
  </si>
  <si>
    <t>52</t>
  </si>
  <si>
    <t>622531012</t>
  </si>
  <si>
    <t>Tenkovrstvá silikonová zrnitá omítka zrnitost 1,5 mm vnějších stěn</t>
  </si>
  <si>
    <t>-863909854</t>
  </si>
  <si>
    <t>53</t>
  </si>
  <si>
    <t>623111111</t>
  </si>
  <si>
    <t>Vyspravení celoplošné cementovou maltou vnějších pilířů nebo sloupů betonových nebo železobetonových</t>
  </si>
  <si>
    <t>1003482879</t>
  </si>
  <si>
    <t>4,2 "oprava komínů</t>
  </si>
  <si>
    <t>54</t>
  </si>
  <si>
    <t>623131101</t>
  </si>
  <si>
    <t>Cementový postřik vnějších pilířů nebo sloupů nanášený celoplošně ručně</t>
  </si>
  <si>
    <t>1073260590</t>
  </si>
  <si>
    <t>55</t>
  </si>
  <si>
    <t>623131121</t>
  </si>
  <si>
    <t>Penetrační nátěr vnějších pilířů nebo sloupů nanášený ručně</t>
  </si>
  <si>
    <t>1940692943</t>
  </si>
  <si>
    <t>56</t>
  </si>
  <si>
    <t>623142001</t>
  </si>
  <si>
    <t>Potažení vnějších pilířů nebo sloupů sklovláknitým pletivem vtlačeným do tenkovrstvé hmoty</t>
  </si>
  <si>
    <t>-114961193</t>
  </si>
  <si>
    <t>57</t>
  </si>
  <si>
    <t>623151011</t>
  </si>
  <si>
    <t>Penetrační silikátový nátěr vnějších pastovitých tenkovrstvých omítek pilířů a sloupů</t>
  </si>
  <si>
    <t>642975725</t>
  </si>
  <si>
    <t>58</t>
  </si>
  <si>
    <t>623531012</t>
  </si>
  <si>
    <t>Tenkovrstvá silikonová zrnitá omítka zrnitost 1,5 mm vnějších pilířů nebo sloupů</t>
  </si>
  <si>
    <t>-807359996</t>
  </si>
  <si>
    <t>59</t>
  </si>
  <si>
    <t>629991001</t>
  </si>
  <si>
    <t>Zakrytí podélných ploch fólií volně položenou</t>
  </si>
  <si>
    <t>-1354700617</t>
  </si>
  <si>
    <t>60</t>
  </si>
  <si>
    <t>629991011</t>
  </si>
  <si>
    <t>Zakrytí výplní otvorů a svislých ploch fólií přilepenou lepící páskou</t>
  </si>
  <si>
    <t>1463354731</t>
  </si>
  <si>
    <t>61</t>
  </si>
  <si>
    <t>629995101</t>
  </si>
  <si>
    <t>Očištění vnějších ploch tlakovou vodou</t>
  </si>
  <si>
    <t>1133566738</t>
  </si>
  <si>
    <t>144,62</t>
  </si>
  <si>
    <t>62</t>
  </si>
  <si>
    <t>632450124</t>
  </si>
  <si>
    <t>Vyrovnávací cementový potěr tl přes 40 do 50 mm ze suchých směsí provedený v pásu</t>
  </si>
  <si>
    <t>1110667209</t>
  </si>
  <si>
    <t>26,4*0,5 " vyrovnání podkladu po demontáži oplechování atiky a okapového plech</t>
  </si>
  <si>
    <t>7,32*0,3 "pod parapety</t>
  </si>
  <si>
    <t>63</t>
  </si>
  <si>
    <t>637121114</t>
  </si>
  <si>
    <t>Okapový chodník z kačírku tl 250 mm s udusáním</t>
  </si>
  <si>
    <t>-1274642409</t>
  </si>
  <si>
    <t>64</t>
  </si>
  <si>
    <t>919726122</t>
  </si>
  <si>
    <t>Geotextilie pro ochranu, separaci a filtraci netkaná měrná hm přes 200 do 300 g/m2</t>
  </si>
  <si>
    <t>-1610119053</t>
  </si>
  <si>
    <t>65</t>
  </si>
  <si>
    <t>637311122</t>
  </si>
  <si>
    <t>Okapový chodník z betonových chodníkových obrubníků stojatých lože beton</t>
  </si>
  <si>
    <t>-159700522</t>
  </si>
  <si>
    <t>Ostatní konstrukce a práce, bourání</t>
  </si>
  <si>
    <t>66</t>
  </si>
  <si>
    <t>919735125</t>
  </si>
  <si>
    <t>Řezání stávajícího betonového krytu hl přes 200 do 250 mm</t>
  </si>
  <si>
    <t>504268578</t>
  </si>
  <si>
    <t>21 " pro novou skladbu pozice označené 2</t>
  </si>
  <si>
    <t>67</t>
  </si>
  <si>
    <t>941111121</t>
  </si>
  <si>
    <t>Montáž lešení řadového trubkového lehkého s podlahami zatížení do 200 kg/m2 š přes 0,9 do 1,2 m v do 10 m</t>
  </si>
  <si>
    <t>-663801341</t>
  </si>
  <si>
    <t>68</t>
  </si>
  <si>
    <t>941111221</t>
  </si>
  <si>
    <t>Příplatek k lešení řadovému trubkovému lehkému s podlahami š 1,2 m v 10 m za první a ZKD den použití</t>
  </si>
  <si>
    <t>557911628</t>
  </si>
  <si>
    <t>160*30</t>
  </si>
  <si>
    <t>69</t>
  </si>
  <si>
    <t>941111821</t>
  </si>
  <si>
    <t>Demontáž lešení řadového trubkového lehkého s podlahami zatížení do 200 kg/m2 š přes 0,9 do 1,2 m v do 10 m</t>
  </si>
  <si>
    <t>-1445376026</t>
  </si>
  <si>
    <t>70</t>
  </si>
  <si>
    <t>944511111</t>
  </si>
  <si>
    <t>Montáž ochranné sítě z textilie z umělých vláken</t>
  </si>
  <si>
    <t>956828506</t>
  </si>
  <si>
    <t>71</t>
  </si>
  <si>
    <t>944511211</t>
  </si>
  <si>
    <t>Příplatek k ochranné síti za první a ZKD den použití</t>
  </si>
  <si>
    <t>-1770562513</t>
  </si>
  <si>
    <t>160,000*30</t>
  </si>
  <si>
    <t>72</t>
  </si>
  <si>
    <t>944511811</t>
  </si>
  <si>
    <t>Demontáž ochranné sítě z textilie z umělých vláken</t>
  </si>
  <si>
    <t>-140226292</t>
  </si>
  <si>
    <t>73</t>
  </si>
  <si>
    <t>944711111</t>
  </si>
  <si>
    <t>Montáž záchytné stříšky š do 1,5 m</t>
  </si>
  <si>
    <t>-728801346</t>
  </si>
  <si>
    <t>74</t>
  </si>
  <si>
    <t>944711211</t>
  </si>
  <si>
    <t>Příplatek k záchytné stříšce š přes do 1,5 m za první a ZKD den použití</t>
  </si>
  <si>
    <t>625768963</t>
  </si>
  <si>
    <t>5,000*30</t>
  </si>
  <si>
    <t>75</t>
  </si>
  <si>
    <t>944711812</t>
  </si>
  <si>
    <t>Demontáž záchytné stříšky š přes 1,5 do 2 m</t>
  </si>
  <si>
    <t>408459751</t>
  </si>
  <si>
    <t>76</t>
  </si>
  <si>
    <t>952901106</t>
  </si>
  <si>
    <t>Čištění budov omytí dvojitých nebo zdvojených oken nebo balkonových dveří pl přes 0,6 do 1,5 m2</t>
  </si>
  <si>
    <t>-1749813542</t>
  </si>
  <si>
    <t>77</t>
  </si>
  <si>
    <t>952901221</t>
  </si>
  <si>
    <t>Vyčištění budov průmyslových objektů při jakékoliv výšce podlaží</t>
  </si>
  <si>
    <t>260355792</t>
  </si>
  <si>
    <t>78</t>
  </si>
  <si>
    <t>952902501</t>
  </si>
  <si>
    <t>Čištění střešních nebo nadstřešních konstrukcí plochých střech budov</t>
  </si>
  <si>
    <t>1143895727</t>
  </si>
  <si>
    <t>79</t>
  </si>
  <si>
    <t>967031132</t>
  </si>
  <si>
    <t>Přisekání rovných ostění v cihelném zdivu na MV nebo MVC</t>
  </si>
  <si>
    <t>728428060</t>
  </si>
  <si>
    <t>38,53*0,3 " po vybouraných oknech</t>
  </si>
  <si>
    <t>80</t>
  </si>
  <si>
    <t>968082015</t>
  </si>
  <si>
    <t>Vybourání plastových rámů oken včetně křídel plochy do 1 m2</t>
  </si>
  <si>
    <t>-1064378480</t>
  </si>
  <si>
    <t>0,93*0,6</t>
  </si>
  <si>
    <t>81</t>
  </si>
  <si>
    <t>968082016</t>
  </si>
  <si>
    <t>Vybourání plastových rámů oken včetně křídel plochy přes 1 do 2 m2</t>
  </si>
  <si>
    <t>-2075901639</t>
  </si>
  <si>
    <t>1,2*1,5*4</t>
  </si>
  <si>
    <t>82</t>
  </si>
  <si>
    <t>968082017</t>
  </si>
  <si>
    <t>Vybourání plastových rámů oken včetně křídel plochy přes 2 do 4 m2</t>
  </si>
  <si>
    <t>-292875453</t>
  </si>
  <si>
    <t>1,8*1,55*4</t>
  </si>
  <si>
    <t>83</t>
  </si>
  <si>
    <t>985131311</t>
  </si>
  <si>
    <t>Ruční dočištění ploch stěn, rubu kleneb a podlah ocelových kartáči</t>
  </si>
  <si>
    <t>-311746852</t>
  </si>
  <si>
    <t>60 " očištění základu po odkopávkách pro novou skladbu pozice označené 2</t>
  </si>
  <si>
    <t>997</t>
  </si>
  <si>
    <t>Přesun sutě</t>
  </si>
  <si>
    <t>84</t>
  </si>
  <si>
    <t>997013111</t>
  </si>
  <si>
    <t>Vnitrostaveništní doprava suti a vybouraných hmot pro budovy v do 6 m s použitím mechanizace</t>
  </si>
  <si>
    <t>-66099794</t>
  </si>
  <si>
    <t>85</t>
  </si>
  <si>
    <t>997013501</t>
  </si>
  <si>
    <t>Odvoz suti a vybouraných hmot na skládku nebo meziskládku do 1 km se složením</t>
  </si>
  <si>
    <t>2055417079</t>
  </si>
  <si>
    <t>86</t>
  </si>
  <si>
    <t>997013509</t>
  </si>
  <si>
    <t>Příplatek k odvozu suti a vybouraných hmot na skládku ZKD 1 km přes 1 km</t>
  </si>
  <si>
    <t>657380533</t>
  </si>
  <si>
    <t>5,642*19 'Přepočtené koeficientem množství</t>
  </si>
  <si>
    <t>87</t>
  </si>
  <si>
    <t>997013871</t>
  </si>
  <si>
    <t>Poplatek za uložení stavebního odpadu na recyklační skládce (skládkovné) směsného stavebního a demoličního kód odpadu  17 09 04</t>
  </si>
  <si>
    <t>-651584981</t>
  </si>
  <si>
    <t>998</t>
  </si>
  <si>
    <t>Přesun hmot</t>
  </si>
  <si>
    <t>88</t>
  </si>
  <si>
    <t>998011008</t>
  </si>
  <si>
    <t>Přesun hmot pro budovy zděné s omezením mechanizace pro budovy v do 6 m</t>
  </si>
  <si>
    <t>279692264</t>
  </si>
  <si>
    <t>PSV</t>
  </si>
  <si>
    <t>Práce a dodávky PSV</t>
  </si>
  <si>
    <t>711</t>
  </si>
  <si>
    <t>Izolace proti vodě, vlhkosti a plynům</t>
  </si>
  <si>
    <t>89</t>
  </si>
  <si>
    <t>711112001</t>
  </si>
  <si>
    <t>Provedení izolace proti zemní vlhkosti svislé za studena nátěrem penetračním</t>
  </si>
  <si>
    <t>763138138</t>
  </si>
  <si>
    <t>60  " pro novou skladbu pozice označené 2</t>
  </si>
  <si>
    <t>90</t>
  </si>
  <si>
    <t>11163150</t>
  </si>
  <si>
    <t>lak penetrační asfaltový</t>
  </si>
  <si>
    <t>-24987120</t>
  </si>
  <si>
    <t>P</t>
  </si>
  <si>
    <t>Poznámka k položce:_x000D_
Spotřeba 0,3-0,4kg/m2</t>
  </si>
  <si>
    <t>60,000*0,35/1000</t>
  </si>
  <si>
    <t>91</t>
  </si>
  <si>
    <t>711142559</t>
  </si>
  <si>
    <t>Provedení izolace proti zemní vlhkosti pásy přitavením svislé NAIP</t>
  </si>
  <si>
    <t>-2027501773</t>
  </si>
  <si>
    <t>60*2 " dvě vrstvy pro novou skladbu pozice označené 2</t>
  </si>
  <si>
    <t>92</t>
  </si>
  <si>
    <t>62832134</t>
  </si>
  <si>
    <t>pás asfaltový natavitelný oxidovaný tl 4,0mm typu V60 S40 s vložkou ze skleněné rohože, s jemnozrnným minerálním posypem</t>
  </si>
  <si>
    <t>87956577</t>
  </si>
  <si>
    <t>120,000*1,25</t>
  </si>
  <si>
    <t>93</t>
  </si>
  <si>
    <t>711161215</t>
  </si>
  <si>
    <t>Izolace proti zemní vlhkosti nopovou fólií svislá, nopek v 20,0 mm, tl do 1,0 mm</t>
  </si>
  <si>
    <t>-1379156381</t>
  </si>
  <si>
    <t>60 " pro novou skladbu pozice označené 2</t>
  </si>
  <si>
    <t>94</t>
  </si>
  <si>
    <t>711161383</t>
  </si>
  <si>
    <t>Izolace proti zemní vlhkosti nopovou fólií ukončení horní lištou</t>
  </si>
  <si>
    <t>1089254181</t>
  </si>
  <si>
    <t>95</t>
  </si>
  <si>
    <t>711491272</t>
  </si>
  <si>
    <t>Provedení doplňků izolace proti vodě na ploše svislé z textilií vrstva ochranná</t>
  </si>
  <si>
    <t>-836373761</t>
  </si>
  <si>
    <t>96</t>
  </si>
  <si>
    <t>69311035</t>
  </si>
  <si>
    <t>geotextilie tkaná separační, filtrační, výztužná PP pevnost v tahu 30kN/m</t>
  </si>
  <si>
    <t>1862086545</t>
  </si>
  <si>
    <t>60,000*1,2</t>
  </si>
  <si>
    <t>97</t>
  </si>
  <si>
    <t>998711101</t>
  </si>
  <si>
    <t>Přesun hmot tonážní pro izolace proti vodě, vlhkosti a plynům v objektech v do 6 m</t>
  </si>
  <si>
    <t>-668022755</t>
  </si>
  <si>
    <t>98</t>
  </si>
  <si>
    <t>998711192</t>
  </si>
  <si>
    <t>Příplatek k přesunu hmot tonážní 711 za zvětšený přesun do 100 m</t>
  </si>
  <si>
    <t>897350998</t>
  </si>
  <si>
    <t>712</t>
  </si>
  <si>
    <t>Povlakové krytiny</t>
  </si>
  <si>
    <t>99</t>
  </si>
  <si>
    <t>712331101</t>
  </si>
  <si>
    <t>Provedení povlakové krytiny střech do 10° podkladní vrstvy pásy na sucho AIP nebo NAIP</t>
  </si>
  <si>
    <t>-1201150976</t>
  </si>
  <si>
    <t>16*8</t>
  </si>
  <si>
    <t>100</t>
  </si>
  <si>
    <t>69311068</t>
  </si>
  <si>
    <t>geotextilie netkaná separační, ochranná, filtrační, drenážní PP 300g/m2</t>
  </si>
  <si>
    <t>903344287</t>
  </si>
  <si>
    <t>129*1,25</t>
  </si>
  <si>
    <t>101</t>
  </si>
  <si>
    <t>712363005</t>
  </si>
  <si>
    <t>Provedení povlakové krytiny střech do 10° navařením fólie PVC na oplechování v plné ploše</t>
  </si>
  <si>
    <t>1971847064</t>
  </si>
  <si>
    <t>32*0,2</t>
  </si>
  <si>
    <t>102</t>
  </si>
  <si>
    <t>712363120</t>
  </si>
  <si>
    <t>Provedení povlakové krytiny střech do 10° zaizolování prostupů hranatého průřezu pl přes 0,25 do 0,75 m2</t>
  </si>
  <si>
    <t>2078999326</t>
  </si>
  <si>
    <t>2 "KOMÍNY</t>
  </si>
  <si>
    <t>103</t>
  </si>
  <si>
    <t>DEK.1015102100</t>
  </si>
  <si>
    <t>DEKPLAN 76 kotvený 1,5mm š.2,10m šedá (31,5m2)</t>
  </si>
  <si>
    <t>-1713013479</t>
  </si>
  <si>
    <t>104</t>
  </si>
  <si>
    <t>712363362</t>
  </si>
  <si>
    <t>Povlakové krytiny střech do 10° z tvarovaných poplastovaných lišt délky 2 m tmelící lišta rš 100 mm</t>
  </si>
  <si>
    <t>734680327</t>
  </si>
  <si>
    <t>0,6*4*2 "KOMÍNY</t>
  </si>
  <si>
    <t>105</t>
  </si>
  <si>
    <t>712363365</t>
  </si>
  <si>
    <t>Povlakové krytiny střech do 10° z tvarovaných poplastovaných lišt délky 2 m zářezová lišta rš 100 mm</t>
  </si>
  <si>
    <t>-109706835</t>
  </si>
  <si>
    <t>106</t>
  </si>
  <si>
    <t>712363384</t>
  </si>
  <si>
    <t>Povlakové krytiny střech do 10° z tvarovaných poplastovaných lišt pro profily atypické výroby o větší rš</t>
  </si>
  <si>
    <t>-57733720</t>
  </si>
  <si>
    <t>32*0,6 " KL4</t>
  </si>
  <si>
    <t>16*0,35 "KL5</t>
  </si>
  <si>
    <t>107</t>
  </si>
  <si>
    <t>762361313</t>
  </si>
  <si>
    <t>Konstrukční a vyrovnávací vrstva pod klempířské prvky (atiky) z desek dřevoštěpkových tl 25 mm</t>
  </si>
  <si>
    <t>-64467024</t>
  </si>
  <si>
    <t>"výkres číslo D.1.1.14</t>
  </si>
  <si>
    <t>32*0,5 " pod KL4</t>
  </si>
  <si>
    <t>16*0,35 "pod KL5</t>
  </si>
  <si>
    <t>108</t>
  </si>
  <si>
    <t>76299-R100</t>
  </si>
  <si>
    <t>Dodávka a montáž trámek kotvený do střechy šrouby po 300 mm</t>
  </si>
  <si>
    <t>-503867768</t>
  </si>
  <si>
    <t>"Kompletní provedení dodávka, montáž, stavební přípomoce, kotvení, přesun hmot</t>
  </si>
  <si>
    <t>16 " trámek z detailu KL5 - výkres číslo D.1.1.14</t>
  </si>
  <si>
    <t>109</t>
  </si>
  <si>
    <t>712363001</t>
  </si>
  <si>
    <t>Provedení povlakové krytiny střech do 10° termoplastickou fólií PVC rozvinutím a natažením v ploše</t>
  </si>
  <si>
    <t>-1463937716</t>
  </si>
  <si>
    <t>128</t>
  </si>
  <si>
    <t>110</t>
  </si>
  <si>
    <t>493213006</t>
  </si>
  <si>
    <t>128*1,25</t>
  </si>
  <si>
    <t>111</t>
  </si>
  <si>
    <t>712363604</t>
  </si>
  <si>
    <t>Provedení povlak krytiny mechanicky kotvenou do betonu TI tl přes 240 mm vnitřní pole, budova v do 18 m</t>
  </si>
  <si>
    <t>1144174137</t>
  </si>
  <si>
    <t>112</t>
  </si>
  <si>
    <t>712861705</t>
  </si>
  <si>
    <t>Provedení povlakové krytiny vytažením na konstrukce fólií lepenou se svařovanými spoji</t>
  </si>
  <si>
    <t>-509798583</t>
  </si>
  <si>
    <t>8 "KOMÍNY</t>
  </si>
  <si>
    <t>113</t>
  </si>
  <si>
    <t>848543455</t>
  </si>
  <si>
    <t>114</t>
  </si>
  <si>
    <t>998712101</t>
  </si>
  <si>
    <t>Přesun hmot tonážní tonážní pro krytiny povlakové v objektech v do 6 m</t>
  </si>
  <si>
    <t>-1547950082</t>
  </si>
  <si>
    <t>115</t>
  </si>
  <si>
    <t>998712192</t>
  </si>
  <si>
    <t>Příplatek k přesunu hmot tonážní 712 za zvětšený přesun do 100 m</t>
  </si>
  <si>
    <t>-459083560</t>
  </si>
  <si>
    <t>713</t>
  </si>
  <si>
    <t>Izolace tepelné</t>
  </si>
  <si>
    <t>116</t>
  </si>
  <si>
    <t>713141253</t>
  </si>
  <si>
    <t>Přikotvení tepelné izolace šrouby do betonu pro izolaci tl přes 200 do 240 mm</t>
  </si>
  <si>
    <t>1228425618</t>
  </si>
  <si>
    <t>117</t>
  </si>
  <si>
    <t>28372323</t>
  </si>
  <si>
    <t>deska EPS 100 pro konstrukce s běžným zatížením λ=0,037 tl 240mm</t>
  </si>
  <si>
    <t>343038746</t>
  </si>
  <si>
    <t>128*1,1</t>
  </si>
  <si>
    <t>118</t>
  </si>
  <si>
    <t>713191321</t>
  </si>
  <si>
    <t>Montáž izolace tepelné střech plochých osazení odvětrávacích komínků</t>
  </si>
  <si>
    <t>-1720948248</t>
  </si>
  <si>
    <t>119</t>
  </si>
  <si>
    <t>28342053</t>
  </si>
  <si>
    <t>komínek střešní odvětrávací s integrovanou manžetou z PVC DN 100</t>
  </si>
  <si>
    <t>1377865492</t>
  </si>
  <si>
    <t>120</t>
  </si>
  <si>
    <t>998713101</t>
  </si>
  <si>
    <t>Přesun hmot tonážní pro izolace tepelné v objektech v do 6 m</t>
  </si>
  <si>
    <t>992438835</t>
  </si>
  <si>
    <t>121</t>
  </si>
  <si>
    <t>998713192</t>
  </si>
  <si>
    <t>Příplatek k přesunu hmot tonážní 713 za zvětšený přesun do 100 m</t>
  </si>
  <si>
    <t>745918113</t>
  </si>
  <si>
    <t>740</t>
  </si>
  <si>
    <t>Světla na budově</t>
  </si>
  <si>
    <t>122</t>
  </si>
  <si>
    <t>740-R1</t>
  </si>
  <si>
    <t>Dodávka a montáž nová světla s krytím do deště na fasádě s úpravou přívodního kabelu s kotvením na montážní desku přes plastový prvek do zateplení fasády</t>
  </si>
  <si>
    <t xml:space="preserve">soub </t>
  </si>
  <si>
    <t>-15862427</t>
  </si>
  <si>
    <t>4 "Kompletní provedení dodávka, montáž, stavební přípomoce, kotvení, přesun hmot</t>
  </si>
  <si>
    <t>741</t>
  </si>
  <si>
    <t>Elektroinstalace - silnoproud</t>
  </si>
  <si>
    <t>123</t>
  </si>
  <si>
    <t>741110043</t>
  </si>
  <si>
    <t>Montáž trubka plastová ohebná D přes 35 mm uložená pevně</t>
  </si>
  <si>
    <t>377839023</t>
  </si>
  <si>
    <t>124</t>
  </si>
  <si>
    <t>34571352</t>
  </si>
  <si>
    <t>trubka elektroinstalační ohebná dvouplášťová korugovaná (chránička) D 52/63mm, HDPE+LDPE</t>
  </si>
  <si>
    <t>268395027</t>
  </si>
  <si>
    <t>125</t>
  </si>
  <si>
    <t>741410021</t>
  </si>
  <si>
    <t>Montáž vodič uzemňovací pásek průřezu do 120 mm2 v městské zástavbě v zemi</t>
  </si>
  <si>
    <t>2089850741</t>
  </si>
  <si>
    <t>126</t>
  </si>
  <si>
    <t>35442062</t>
  </si>
  <si>
    <t>pás zemnící 30x4mm FeZn</t>
  </si>
  <si>
    <t>1315971865</t>
  </si>
  <si>
    <t>127</t>
  </si>
  <si>
    <t>741420001</t>
  </si>
  <si>
    <t>Montáž drát nebo lano hromosvodné svodové D do 10 mm s podpěrou</t>
  </si>
  <si>
    <t>1866503521</t>
  </si>
  <si>
    <t>35442136</t>
  </si>
  <si>
    <t>drát D 8/11 mm AlMgSi + PVC</t>
  </si>
  <si>
    <t>992963184</t>
  </si>
  <si>
    <t>129</t>
  </si>
  <si>
    <t>741420011</t>
  </si>
  <si>
    <t>Montáž drát nebo lano hromosvodné svodové D do 10 mm bez podpěry</t>
  </si>
  <si>
    <t>-1112461136</t>
  </si>
  <si>
    <t>130</t>
  </si>
  <si>
    <t>35442135</t>
  </si>
  <si>
    <t>drát D 10/13 mm FeZn + PVC</t>
  </si>
  <si>
    <t>-844746413</t>
  </si>
  <si>
    <t>131</t>
  </si>
  <si>
    <t>35431026</t>
  </si>
  <si>
    <t>svorka uzemnění nerez V4 křížová pro vodič D 6- 10 mm s mezideskou</t>
  </si>
  <si>
    <t>1784957894</t>
  </si>
  <si>
    <t>Poznámka k položce:_x000D_
SK + 1 N V4A</t>
  </si>
  <si>
    <t>132</t>
  </si>
  <si>
    <t>741420023</t>
  </si>
  <si>
    <t>Montáž svorka hromosvodná na okapové žlaby</t>
  </si>
  <si>
    <t>-1042303219</t>
  </si>
  <si>
    <t>133</t>
  </si>
  <si>
    <t>35441905</t>
  </si>
  <si>
    <t>svorka připojovací k připojení okapových žlabů</t>
  </si>
  <si>
    <t>-47496652</t>
  </si>
  <si>
    <t>134</t>
  </si>
  <si>
    <t>741420024</t>
  </si>
  <si>
    <t>Montáž svorka hromosvodná na konstrukce</t>
  </si>
  <si>
    <t>-373181364</t>
  </si>
  <si>
    <t>135</t>
  </si>
  <si>
    <t>35441860</t>
  </si>
  <si>
    <t>svorka FeZn k jímací tyči - 4 šrouby</t>
  </si>
  <si>
    <t>1213337802</t>
  </si>
  <si>
    <t>136</t>
  </si>
  <si>
    <t>35431014</t>
  </si>
  <si>
    <t>svorka uzemnění AlMgSi zkušební, 81 mm</t>
  </si>
  <si>
    <t>-87101982</t>
  </si>
  <si>
    <t>Poznámka k položce:_x000D_
SZa Al</t>
  </si>
  <si>
    <t>137</t>
  </si>
  <si>
    <t>35431000</t>
  </si>
  <si>
    <t>svorka uzemnění FeZn univerzální</t>
  </si>
  <si>
    <t>-1159832251</t>
  </si>
  <si>
    <t>Poznámka k položce:_x000D_
SU</t>
  </si>
  <si>
    <t>138</t>
  </si>
  <si>
    <t>35441895</t>
  </si>
  <si>
    <t>svorka připojovací k připojení kovových částí</t>
  </si>
  <si>
    <t>128544118</t>
  </si>
  <si>
    <t>139</t>
  </si>
  <si>
    <t>35431011</t>
  </si>
  <si>
    <t>svorka uzemnění AlMgSi spojovací pro lano D 8-10 mm</t>
  </si>
  <si>
    <t>1750131030</t>
  </si>
  <si>
    <t>Poznámka k položce:_x000D_
SS Al</t>
  </si>
  <si>
    <t>140</t>
  </si>
  <si>
    <t>35431001</t>
  </si>
  <si>
    <t>svorka uzemnění AlMgSi univerzální</t>
  </si>
  <si>
    <t>485383567</t>
  </si>
  <si>
    <t>Poznámka k položce:_x000D_
SU Al</t>
  </si>
  <si>
    <t>141</t>
  </si>
  <si>
    <t>-387411419</t>
  </si>
  <si>
    <t>142</t>
  </si>
  <si>
    <t>741420051</t>
  </si>
  <si>
    <t>Montáž vedení hromosvodné-úhelník nebo trubka s držáky do zdiva</t>
  </si>
  <si>
    <t>1056588946</t>
  </si>
  <si>
    <t>143</t>
  </si>
  <si>
    <t>35441831</t>
  </si>
  <si>
    <t>úhelník ochranný na ochranu svodu - 2000mm, FeZn</t>
  </si>
  <si>
    <t>55854125</t>
  </si>
  <si>
    <t>144</t>
  </si>
  <si>
    <t>741420054</t>
  </si>
  <si>
    <t>Montáž vedení hromosvodné-tvarování prvku</t>
  </si>
  <si>
    <t>-230707051</t>
  </si>
  <si>
    <t>145</t>
  </si>
  <si>
    <t>741420083</t>
  </si>
  <si>
    <t>Montáž vedení hromosvodné-štítek k označení svodu</t>
  </si>
  <si>
    <t>452330935</t>
  </si>
  <si>
    <t>146</t>
  </si>
  <si>
    <t>35442110</t>
  </si>
  <si>
    <t>štítek plastový - čísla svodů</t>
  </si>
  <si>
    <t>-125796141</t>
  </si>
  <si>
    <t>147</t>
  </si>
  <si>
    <t>741420101</t>
  </si>
  <si>
    <t>Montáž držáků oddáleného vedení do zdiva</t>
  </si>
  <si>
    <t>1344262963</t>
  </si>
  <si>
    <t>148</t>
  </si>
  <si>
    <t>35442206</t>
  </si>
  <si>
    <t>držák oddáleného hromosvodu do zdiva s vrutem Fezn</t>
  </si>
  <si>
    <t>-643011781</t>
  </si>
  <si>
    <t>149</t>
  </si>
  <si>
    <t>741430002</t>
  </si>
  <si>
    <t>Montáž tyč jímací délky do 3 m na konstrukci zděnou</t>
  </si>
  <si>
    <t>-188983556</t>
  </si>
  <si>
    <t>150</t>
  </si>
  <si>
    <t>35441050</t>
  </si>
  <si>
    <t>tyč jímací s kovaným hrotem 1000mm FeZn</t>
  </si>
  <si>
    <t>-398058474</t>
  </si>
  <si>
    <t>151</t>
  </si>
  <si>
    <t>35442260</t>
  </si>
  <si>
    <t>podstavec betonový v PVC obalu pro jímací tyč se závitem M16 s PVC podložkou 12 kg</t>
  </si>
  <si>
    <t>-259861688</t>
  </si>
  <si>
    <t>152</t>
  </si>
  <si>
    <t>741440001</t>
  </si>
  <si>
    <t>Montáž deska zemnící 2000x250 mm</t>
  </si>
  <si>
    <t>-2080594089</t>
  </si>
  <si>
    <t>153</t>
  </si>
  <si>
    <t>35442050</t>
  </si>
  <si>
    <t>deska zemnící s přivařeným páskem 2000x250mm</t>
  </si>
  <si>
    <t>1861443442</t>
  </si>
  <si>
    <t>154</t>
  </si>
  <si>
    <t>741810002</t>
  </si>
  <si>
    <t>Celková prohlídka elektrického rozvodu a zařízení přes 100 000 do 500 000,- Kč</t>
  </si>
  <si>
    <t>-203905961</t>
  </si>
  <si>
    <t>155</t>
  </si>
  <si>
    <t>741820001</t>
  </si>
  <si>
    <t>Měření zemních odporů zemniče</t>
  </si>
  <si>
    <t>1349104766</t>
  </si>
  <si>
    <t>156</t>
  </si>
  <si>
    <t>998741101</t>
  </si>
  <si>
    <t>Přesun hmot tonážní pro silnoproud v objektech v do 6 m</t>
  </si>
  <si>
    <t>914238213</t>
  </si>
  <si>
    <t>157</t>
  </si>
  <si>
    <t>998741192</t>
  </si>
  <si>
    <t>Příplatek k přesunu hmot tonážní 741 za zvětšený přesun do 100 m</t>
  </si>
  <si>
    <t>1985771852</t>
  </si>
  <si>
    <t>764</t>
  </si>
  <si>
    <t>Konstrukce klempířské</t>
  </si>
  <si>
    <t>158</t>
  </si>
  <si>
    <t>764001811</t>
  </si>
  <si>
    <t>Demontáž dilatační lišty do suti</t>
  </si>
  <si>
    <t>2062743816</t>
  </si>
  <si>
    <t>0,45*4*2</t>
  </si>
  <si>
    <t>159</t>
  </si>
  <si>
    <t>764002841</t>
  </si>
  <si>
    <t>Demontáž oplechování horních ploch zdí a nadezdívek do suti</t>
  </si>
  <si>
    <t>-1212666631</t>
  </si>
  <si>
    <t>160</t>
  </si>
  <si>
    <t>764002851</t>
  </si>
  <si>
    <t>Demontáž oplechování parapetů do suti</t>
  </si>
  <si>
    <t>1593670539</t>
  </si>
  <si>
    <t>161</t>
  </si>
  <si>
    <t>764002871</t>
  </si>
  <si>
    <t>Demontáž lemování zdí do suti</t>
  </si>
  <si>
    <t>-222313290</t>
  </si>
  <si>
    <t>162</t>
  </si>
  <si>
    <t>764002881</t>
  </si>
  <si>
    <t>Demontáž lemování střešních prostupů do suti</t>
  </si>
  <si>
    <t>-867702534</t>
  </si>
  <si>
    <t>1,2*1,2 "komíny</t>
  </si>
  <si>
    <t>163</t>
  </si>
  <si>
    <t>764004801</t>
  </si>
  <si>
    <t>Demontáž podokapního žlabu do suti</t>
  </si>
  <si>
    <t>20455300</t>
  </si>
  <si>
    <t>164</t>
  </si>
  <si>
    <t>764004861</t>
  </si>
  <si>
    <t>Demontáž svodu do suti</t>
  </si>
  <si>
    <t>-1813452807</t>
  </si>
  <si>
    <t>3+3+2+2</t>
  </si>
  <si>
    <t>165</t>
  </si>
  <si>
    <t>764216445</t>
  </si>
  <si>
    <t>Oplechování rovných parapetů celoplošně lepené z Pz plechu rš 400 mm</t>
  </si>
  <si>
    <t>892833506</t>
  </si>
  <si>
    <t>1,83*4  "KL1</t>
  </si>
  <si>
    <t>166</t>
  </si>
  <si>
    <t>764216446</t>
  </si>
  <si>
    <t>Oplechování rovných parapetů celoplošně lepené z Pz plechu rš 500 mm</t>
  </si>
  <si>
    <t>-1146544160</t>
  </si>
  <si>
    <t>1,2*4  "KL3</t>
  </si>
  <si>
    <t>0,93   "KL2</t>
  </si>
  <si>
    <t>167</t>
  </si>
  <si>
    <t>764511602</t>
  </si>
  <si>
    <t>Žlab podokapní půlkruhový z Pz s povrchovou úpravou rš 330 mm</t>
  </si>
  <si>
    <t>519961124</t>
  </si>
  <si>
    <t>168</t>
  </si>
  <si>
    <t>764511642</t>
  </si>
  <si>
    <t>Kotlík oválný (trychtýřový) pro podokapní žlaby z Pz s povrchovou úpravou 330/100 mm</t>
  </si>
  <si>
    <t>965628966</t>
  </si>
  <si>
    <t>169</t>
  </si>
  <si>
    <t>764518622</t>
  </si>
  <si>
    <t>Svody kruhové včetně objímek, kolen, odskoků z Pz s povrchovou úpravou průměru 100 mm</t>
  </si>
  <si>
    <t>-676686259</t>
  </si>
  <si>
    <t>170</t>
  </si>
  <si>
    <t>998764101</t>
  </si>
  <si>
    <t>Přesun hmot tonážní pro konstrukce klempířské v objektech v do 6 m</t>
  </si>
  <si>
    <t>-1024744048</t>
  </si>
  <si>
    <t>171</t>
  </si>
  <si>
    <t>998764192</t>
  </si>
  <si>
    <t>Příplatek k přesunu hmot tonážní 764 za zvětšený přesun do 100 m</t>
  </si>
  <si>
    <t>1769686506</t>
  </si>
  <si>
    <t>766</t>
  </si>
  <si>
    <t>Konstrukce truhlářské</t>
  </si>
  <si>
    <t>172</t>
  </si>
  <si>
    <t>766694116</t>
  </si>
  <si>
    <t>Montáž parapetních desek dřevěných nebo plastových š do 30 cm</t>
  </si>
  <si>
    <t>1038047409</t>
  </si>
  <si>
    <t>173</t>
  </si>
  <si>
    <t>61144401</t>
  </si>
  <si>
    <t>parapet plastový vnitřní š 250mm</t>
  </si>
  <si>
    <t>587834508</t>
  </si>
  <si>
    <t>12,93*1,1</t>
  </si>
  <si>
    <t>174</t>
  </si>
  <si>
    <t>61144019</t>
  </si>
  <si>
    <t>koncovka k parapetu plastovému vnitřnímu 1 pár</t>
  </si>
  <si>
    <t>sada</t>
  </si>
  <si>
    <t>-574483023</t>
  </si>
  <si>
    <t>175</t>
  </si>
  <si>
    <t>998766101</t>
  </si>
  <si>
    <t>Přesun hmot tonážní pro kce truhlářské v objektech v do 6 m</t>
  </si>
  <si>
    <t>-116032030</t>
  </si>
  <si>
    <t>176</t>
  </si>
  <si>
    <t>998766192</t>
  </si>
  <si>
    <t>Příplatek k přesunu hmot tonážnímu pro kce truhlářské za zvětšený přesun do 100 m</t>
  </si>
  <si>
    <t>-233443102</t>
  </si>
  <si>
    <t>766-1</t>
  </si>
  <si>
    <t>Výplně otvorů v obvodových stěnách</t>
  </si>
  <si>
    <t>177</t>
  </si>
  <si>
    <t>766111R</t>
  </si>
  <si>
    <t>DODÁVKA A MONTÁŽ - PLASTOVÉ OKNO S IZOLAČNÍM TROJSKLEM min.prostup tepla Ug 0,6 W/m2K jednokřídlé otvíravé dovnitř a sklopné + síť proti hmyzu</t>
  </si>
  <si>
    <t>480038337</t>
  </si>
  <si>
    <t>767</t>
  </si>
  <si>
    <t>Konstrukce zámečnické</t>
  </si>
  <si>
    <t>178</t>
  </si>
  <si>
    <t>767661811</t>
  </si>
  <si>
    <t>Demontáž mříží pevných nebo otevíravých</t>
  </si>
  <si>
    <t>-60450551</t>
  </si>
  <si>
    <t>15 " stávající mříže</t>
  </si>
  <si>
    <t>HZS</t>
  </si>
  <si>
    <t>Hodinové zúčtovací sazby</t>
  </si>
  <si>
    <t>179</t>
  </si>
  <si>
    <t>HZS2131</t>
  </si>
  <si>
    <t>Hodinová zúčtovací sazba zámečník</t>
  </si>
  <si>
    <t>hod</t>
  </si>
  <si>
    <t>1536908</t>
  </si>
  <si>
    <t>8 "demontáž dle popisu DS ocelových konstrukcí - anténa</t>
  </si>
  <si>
    <t>180</t>
  </si>
  <si>
    <t>HZS2132</t>
  </si>
  <si>
    <t>Hodinová zúčtovací sazba zámečník odborný</t>
  </si>
  <si>
    <t>1892937909</t>
  </si>
  <si>
    <t>181</t>
  </si>
  <si>
    <t>HZS2231</t>
  </si>
  <si>
    <t>Hodinová zúčtovací sazba elektrikář</t>
  </si>
  <si>
    <t>-1051480374</t>
  </si>
  <si>
    <t>16 " demontáž venkovních světel a antény</t>
  </si>
  <si>
    <t>182</t>
  </si>
  <si>
    <t>HZS2232</t>
  </si>
  <si>
    <t>Hodinová zúčtovací sazba elektrikář odborný</t>
  </si>
  <si>
    <t>512</t>
  </si>
  <si>
    <t>-265835852</t>
  </si>
  <si>
    <t>8 "ostatní elektroinstalační práce jinde neuvedené</t>
  </si>
  <si>
    <t>786</t>
  </si>
  <si>
    <t>Žaluzie</t>
  </si>
  <si>
    <t>183</t>
  </si>
  <si>
    <t>786999R1</t>
  </si>
  <si>
    <t>Dodávka a montáž nových předokenních žaluzií do Purenitového boxu PBI 160mm s deskou PIR 2mm mechanicky ovládaných</t>
  </si>
  <si>
    <t>-1826889065</t>
  </si>
  <si>
    <t>Poznámka k položce:_x000D_
Instalace nových předokenních žaluzií do Purenitového boxu PBI 160mm s deskou PIR 2mm mechanicky ovládaných 8ks – detail popisu výkres D.1.1.14_Řešení atika_x000D_
4ks délky 1200mm a 4ks délky 1800mm_x000D_
(PŘEDOKENNÍ MECHANICKY OVLÁDANÉ ŽALUZIE TYPU ZETTA90, BARVA RAL 7016S)_x000D_
TYPU ZETTA90, BARVA RAL 7016S_x000D_
_x000D_
Kompletní provedení dodávka, montáž, stavební přípomoce, přesun hmot</t>
  </si>
  <si>
    <t>VRN</t>
  </si>
  <si>
    <t>Vedlejší rozpočtové náklady</t>
  </si>
  <si>
    <t>184</t>
  </si>
  <si>
    <t>030001000</t>
  </si>
  <si>
    <t>Zařízení staveniště</t>
  </si>
  <si>
    <t>kpl</t>
  </si>
  <si>
    <t>1024</t>
  </si>
  <si>
    <t>-829036529</t>
  </si>
  <si>
    <t>Poznámka k položce:_x000D_
Veškeré náklady spojené s vybudováním, provozem a odstraněním zařízení staveniště.</t>
  </si>
  <si>
    <t>185</t>
  </si>
  <si>
    <t>013254000</t>
  </si>
  <si>
    <t>Dokumentace skutečného provedení stavby</t>
  </si>
  <si>
    <t>122501807</t>
  </si>
  <si>
    <t>Poznámka k položce:_x000D_
Dokumentace skutečného provedení stavby  - Náklady na vyhotovení dokumentace skutečného provedení stavby a její předání objednateli v požadované formě a požadovaném počtu.</t>
  </si>
  <si>
    <t>186</t>
  </si>
  <si>
    <t>020001000</t>
  </si>
  <si>
    <t>Příprava staveniště</t>
  </si>
  <si>
    <t>1924757666</t>
  </si>
  <si>
    <t>Poznámka k položce:_x000D_
Zaměření a vytýčení stávajících sítí v místě stavby z hlediska jejich ochrany při provádění stavby a ochrana stávajících vedení a zařízení před poškozením</t>
  </si>
  <si>
    <t>187</t>
  </si>
  <si>
    <t>034002000</t>
  </si>
  <si>
    <t>Zabezpečení staveniště</t>
  </si>
  <si>
    <t>1251958460</t>
  </si>
  <si>
    <t>Poznámka k položce:_x000D_
Náklady na ochranu staveniště před vstupem nepovolaných osob, včetně příslušného značení, náklady na osvětlení staveniště.</t>
  </si>
  <si>
    <t>188</t>
  </si>
  <si>
    <t>045002000</t>
  </si>
  <si>
    <t>Kompletační a koordinační činnost</t>
  </si>
  <si>
    <t>-300075091</t>
  </si>
  <si>
    <t>Poznámka k položce:_x000D_
Kompletační činnost  - Zahrnuje veškeré náklady spojené s tvorbou posudků, kontrol, revizních zpráv a dalších úkonů požadovaných dotčenými orgány</t>
  </si>
  <si>
    <t>189</t>
  </si>
  <si>
    <t>070001000</t>
  </si>
  <si>
    <t>Provozní vlivy</t>
  </si>
  <si>
    <t>1377779348</t>
  </si>
  <si>
    <t xml:space="preserve">Poznámka k položce:_x000D_
náklady na vypracování potřebné dokumentace pro provoz staveniště z hlediska požární ochrany (požární řád a poplachová směrnice) a z hlediska provozu staveniště (provozně dopravní řád)._x000D_
Provozní vlivy_x000D_
Provoz přilehlých prostorů – provoz nepřerušen!_x000D_
</t>
  </si>
  <si>
    <t>190</t>
  </si>
  <si>
    <t>090001000</t>
  </si>
  <si>
    <t>Ostatní náklady</t>
  </si>
  <si>
    <t>-737153774</t>
  </si>
  <si>
    <t>Poznámka k položce:_x000D_
Neprašné zakrytí prostorů, které nebudou rekonstruovány (zřízení+odstranění)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</si>
</sst>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20"/>
      <c r="BE5" s="184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20"/>
      <c r="BE6" s="185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85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85"/>
      <c r="BS8" s="17" t="s">
        <v>6</v>
      </c>
    </row>
    <row r="9" spans="1:74" ht="14.45" customHeight="1">
      <c r="B9" s="20"/>
      <c r="AR9" s="20"/>
      <c r="BE9" s="185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85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85"/>
      <c r="BS11" s="17" t="s">
        <v>6</v>
      </c>
    </row>
    <row r="12" spans="1:74" ht="6.95" customHeight="1">
      <c r="B12" s="20"/>
      <c r="AR12" s="20"/>
      <c r="BE12" s="185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85"/>
      <c r="BS13" s="17" t="s">
        <v>6</v>
      </c>
    </row>
    <row r="14" spans="1:74" ht="12.75">
      <c r="B14" s="20"/>
      <c r="E14" s="190" t="s">
        <v>29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7" t="s">
        <v>27</v>
      </c>
      <c r="AN14" s="29" t="s">
        <v>29</v>
      </c>
      <c r="AR14" s="20"/>
      <c r="BE14" s="185"/>
      <c r="BS14" s="17" t="s">
        <v>6</v>
      </c>
    </row>
    <row r="15" spans="1:74" ht="6.95" customHeight="1">
      <c r="B15" s="20"/>
      <c r="AR15" s="20"/>
      <c r="BE15" s="185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85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185"/>
      <c r="BS17" s="17" t="s">
        <v>32</v>
      </c>
    </row>
    <row r="18" spans="2:71" ht="6.95" customHeight="1">
      <c r="B18" s="20"/>
      <c r="AR18" s="20"/>
      <c r="BE18" s="185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185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185"/>
      <c r="BS20" s="17" t="s">
        <v>32</v>
      </c>
    </row>
    <row r="21" spans="2:71" ht="6.95" customHeight="1">
      <c r="B21" s="20"/>
      <c r="AR21" s="20"/>
      <c r="BE21" s="185"/>
    </row>
    <row r="22" spans="2:71" ht="12" customHeight="1">
      <c r="B22" s="20"/>
      <c r="D22" s="27" t="s">
        <v>35</v>
      </c>
      <c r="AR22" s="20"/>
      <c r="BE22" s="185"/>
    </row>
    <row r="23" spans="2:71" ht="204" customHeight="1">
      <c r="B23" s="20"/>
      <c r="E23" s="192" t="s">
        <v>36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20"/>
      <c r="BE23" s="185"/>
    </row>
    <row r="24" spans="2:71" ht="6.95" customHeight="1">
      <c r="B24" s="20"/>
      <c r="AR24" s="20"/>
      <c r="BE24" s="185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85"/>
    </row>
    <row r="26" spans="2:71" s="1" customFormat="1" ht="25.9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3">
        <f>ROUND(AG94,1)</f>
        <v>0</v>
      </c>
      <c r="AL26" s="194"/>
      <c r="AM26" s="194"/>
      <c r="AN26" s="194"/>
      <c r="AO26" s="194"/>
      <c r="AR26" s="32"/>
      <c r="BE26" s="185"/>
    </row>
    <row r="27" spans="2:71" s="1" customFormat="1" ht="6.95" customHeight="1">
      <c r="B27" s="32"/>
      <c r="AR27" s="32"/>
      <c r="BE27" s="185"/>
    </row>
    <row r="28" spans="2:71" s="1" customFormat="1" ht="12.75">
      <c r="B28" s="32"/>
      <c r="L28" s="195" t="s">
        <v>38</v>
      </c>
      <c r="M28" s="195"/>
      <c r="N28" s="195"/>
      <c r="O28" s="195"/>
      <c r="P28" s="195"/>
      <c r="W28" s="195" t="s">
        <v>39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40</v>
      </c>
      <c r="AL28" s="195"/>
      <c r="AM28" s="195"/>
      <c r="AN28" s="195"/>
      <c r="AO28" s="195"/>
      <c r="AR28" s="32"/>
      <c r="BE28" s="185"/>
    </row>
    <row r="29" spans="2:71" s="2" customFormat="1" ht="14.45" customHeight="1">
      <c r="B29" s="36"/>
      <c r="D29" s="27" t="s">
        <v>41</v>
      </c>
      <c r="F29" s="27" t="s">
        <v>42</v>
      </c>
      <c r="L29" s="198">
        <v>0.21</v>
      </c>
      <c r="M29" s="197"/>
      <c r="N29" s="197"/>
      <c r="O29" s="197"/>
      <c r="P29" s="197"/>
      <c r="W29" s="196">
        <f>ROUND(AZ94, 1)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1)</f>
        <v>0</v>
      </c>
      <c r="AL29" s="197"/>
      <c r="AM29" s="197"/>
      <c r="AN29" s="197"/>
      <c r="AO29" s="197"/>
      <c r="AR29" s="36"/>
      <c r="BE29" s="186"/>
    </row>
    <row r="30" spans="2:71" s="2" customFormat="1" ht="14.45" customHeight="1">
      <c r="B30" s="36"/>
      <c r="F30" s="27" t="s">
        <v>43</v>
      </c>
      <c r="L30" s="198">
        <v>0.12</v>
      </c>
      <c r="M30" s="197"/>
      <c r="N30" s="197"/>
      <c r="O30" s="197"/>
      <c r="P30" s="197"/>
      <c r="W30" s="196">
        <f>ROUND(BA94, 1)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1)</f>
        <v>0</v>
      </c>
      <c r="AL30" s="197"/>
      <c r="AM30" s="197"/>
      <c r="AN30" s="197"/>
      <c r="AO30" s="197"/>
      <c r="AR30" s="36"/>
      <c r="BE30" s="186"/>
    </row>
    <row r="31" spans="2:71" s="2" customFormat="1" ht="14.45" hidden="1" customHeight="1">
      <c r="B31" s="36"/>
      <c r="F31" s="27" t="s">
        <v>44</v>
      </c>
      <c r="L31" s="198">
        <v>0.21</v>
      </c>
      <c r="M31" s="197"/>
      <c r="N31" s="197"/>
      <c r="O31" s="197"/>
      <c r="P31" s="197"/>
      <c r="W31" s="196">
        <f>ROUND(BB94, 1)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6"/>
      <c r="BE31" s="186"/>
    </row>
    <row r="32" spans="2:71" s="2" customFormat="1" ht="14.45" hidden="1" customHeight="1">
      <c r="B32" s="36"/>
      <c r="F32" s="27" t="s">
        <v>45</v>
      </c>
      <c r="L32" s="198">
        <v>0.12</v>
      </c>
      <c r="M32" s="197"/>
      <c r="N32" s="197"/>
      <c r="O32" s="197"/>
      <c r="P32" s="197"/>
      <c r="W32" s="196">
        <f>ROUND(BC94, 1)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6"/>
      <c r="BE32" s="186"/>
    </row>
    <row r="33" spans="2:57" s="2" customFormat="1" ht="14.45" hidden="1" customHeight="1">
      <c r="B33" s="36"/>
      <c r="F33" s="27" t="s">
        <v>46</v>
      </c>
      <c r="L33" s="198">
        <v>0</v>
      </c>
      <c r="M33" s="197"/>
      <c r="N33" s="197"/>
      <c r="O33" s="197"/>
      <c r="P33" s="197"/>
      <c r="W33" s="196">
        <f>ROUND(BD94, 1)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6"/>
      <c r="BE33" s="186"/>
    </row>
    <row r="34" spans="2:57" s="1" customFormat="1" ht="6.95" customHeight="1">
      <c r="B34" s="32"/>
      <c r="AR34" s="32"/>
      <c r="BE34" s="185"/>
    </row>
    <row r="35" spans="2:57" s="1" customFormat="1" ht="25.9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199" t="s">
        <v>49</v>
      </c>
      <c r="Y35" s="200"/>
      <c r="Z35" s="200"/>
      <c r="AA35" s="200"/>
      <c r="AB35" s="200"/>
      <c r="AC35" s="39"/>
      <c r="AD35" s="39"/>
      <c r="AE35" s="39"/>
      <c r="AF35" s="39"/>
      <c r="AG35" s="39"/>
      <c r="AH35" s="39"/>
      <c r="AI35" s="39"/>
      <c r="AJ35" s="39"/>
      <c r="AK35" s="201">
        <f>SUM(AK26:AK33)</f>
        <v>0</v>
      </c>
      <c r="AL35" s="200"/>
      <c r="AM35" s="200"/>
      <c r="AN35" s="200"/>
      <c r="AO35" s="20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0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0" s="1" customFormat="1" ht="24.95" customHeight="1">
      <c r="B82" s="32"/>
      <c r="C82" s="21" t="s">
        <v>56</v>
      </c>
      <c r="AR82" s="32"/>
    </row>
    <row r="83" spans="1:90" s="1" customFormat="1" ht="6.95" customHeight="1">
      <c r="B83" s="32"/>
      <c r="AR83" s="32"/>
    </row>
    <row r="84" spans="1:90" s="3" customFormat="1" ht="12" customHeight="1">
      <c r="B84" s="48"/>
      <c r="C84" s="27" t="s">
        <v>13</v>
      </c>
      <c r="L84" s="3" t="str">
        <f>K5</f>
        <v>ZATEPLENI-LSHK-JSDH</v>
      </c>
      <c r="AR84" s="48"/>
    </row>
    <row r="85" spans="1:90" s="4" customFormat="1" ht="36.950000000000003" customHeight="1">
      <c r="B85" s="49"/>
      <c r="C85" s="50" t="s">
        <v>16</v>
      </c>
      <c r="L85" s="203" t="str">
        <f>K6</f>
        <v>PD - LSHK, zateplení objektu zázemí JSDHp na p.č. st.175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R85" s="49"/>
    </row>
    <row r="86" spans="1:90" s="1" customFormat="1" ht="6.95" customHeight="1">
      <c r="B86" s="32"/>
      <c r="AR86" s="32"/>
    </row>
    <row r="87" spans="1:90" s="1" customFormat="1" ht="12" customHeight="1">
      <c r="B87" s="32"/>
      <c r="C87" s="27" t="s">
        <v>20</v>
      </c>
      <c r="L87" s="51" t="str">
        <f>IF(K8="","",K8)</f>
        <v>p.č. st 175, letiště Hradec Králové, budova č. 247</v>
      </c>
      <c r="AI87" s="27" t="s">
        <v>22</v>
      </c>
      <c r="AM87" s="205" t="str">
        <f>IF(AN8= "","",AN8)</f>
        <v>13. 3. 2025</v>
      </c>
      <c r="AN87" s="205"/>
      <c r="AR87" s="32"/>
    </row>
    <row r="88" spans="1:90" s="1" customFormat="1" ht="6.95" customHeight="1">
      <c r="B88" s="32"/>
      <c r="AR88" s="32"/>
    </row>
    <row r="89" spans="1:90" s="1" customFormat="1" ht="25.7" customHeight="1">
      <c r="B89" s="32"/>
      <c r="C89" s="27" t="s">
        <v>24</v>
      </c>
      <c r="L89" s="3" t="str">
        <f>IF(E11= "","",E11)</f>
        <v>Letecké služby Hradec Králové a.s. Piletická 151</v>
      </c>
      <c r="AI89" s="27" t="s">
        <v>30</v>
      </c>
      <c r="AM89" s="206" t="str">
        <f>IF(E17="","",E17)</f>
        <v>PPI servis s.r.o., Škroupova 631/6, Hradec Králové</v>
      </c>
      <c r="AN89" s="207"/>
      <c r="AO89" s="207"/>
      <c r="AP89" s="207"/>
      <c r="AR89" s="32"/>
      <c r="AS89" s="208" t="s">
        <v>57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0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6" t="str">
        <f>IF(E20="","",E20)</f>
        <v xml:space="preserve"> </v>
      </c>
      <c r="AN90" s="207"/>
      <c r="AO90" s="207"/>
      <c r="AP90" s="207"/>
      <c r="AR90" s="32"/>
      <c r="AS90" s="210"/>
      <c r="AT90" s="211"/>
      <c r="BD90" s="56"/>
    </row>
    <row r="91" spans="1:90" s="1" customFormat="1" ht="10.9" customHeight="1">
      <c r="B91" s="32"/>
      <c r="AR91" s="32"/>
      <c r="AS91" s="210"/>
      <c r="AT91" s="211"/>
      <c r="BD91" s="56"/>
    </row>
    <row r="92" spans="1:90" s="1" customFormat="1" ht="29.25" customHeight="1">
      <c r="B92" s="32"/>
      <c r="C92" s="212" t="s">
        <v>58</v>
      </c>
      <c r="D92" s="213"/>
      <c r="E92" s="213"/>
      <c r="F92" s="213"/>
      <c r="G92" s="213"/>
      <c r="H92" s="57"/>
      <c r="I92" s="214" t="s">
        <v>59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60</v>
      </c>
      <c r="AH92" s="213"/>
      <c r="AI92" s="213"/>
      <c r="AJ92" s="213"/>
      <c r="AK92" s="213"/>
      <c r="AL92" s="213"/>
      <c r="AM92" s="213"/>
      <c r="AN92" s="214" t="s">
        <v>61</v>
      </c>
      <c r="AO92" s="213"/>
      <c r="AP92" s="216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0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0" s="5" customFormat="1" ht="32.450000000000003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0">
        <f>ROUND(AG95,1)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7" t="s">
        <v>1</v>
      </c>
      <c r="AR94" s="63"/>
      <c r="AS94" s="68">
        <f>ROUND(AS95,1)</f>
        <v>0</v>
      </c>
      <c r="AT94" s="69">
        <f>ROUND(SUM(AV94:AW94),1)</f>
        <v>0</v>
      </c>
      <c r="AU94" s="70">
        <f>ROUND(AU95,5)</f>
        <v>0</v>
      </c>
      <c r="AV94" s="69">
        <f>ROUND(AZ94*L29,1)</f>
        <v>0</v>
      </c>
      <c r="AW94" s="69">
        <f>ROUND(BA94*L30,1)</f>
        <v>0</v>
      </c>
      <c r="AX94" s="69">
        <f>ROUND(BB94*L29,1)</f>
        <v>0</v>
      </c>
      <c r="AY94" s="69">
        <f>ROUND(BC94*L30,1)</f>
        <v>0</v>
      </c>
      <c r="AZ94" s="69">
        <f>ROUND(AZ95,1)</f>
        <v>0</v>
      </c>
      <c r="BA94" s="69">
        <f>ROUND(BA95,1)</f>
        <v>0</v>
      </c>
      <c r="BB94" s="69">
        <f>ROUND(BB95,1)</f>
        <v>0</v>
      </c>
      <c r="BC94" s="69">
        <f>ROUND(BC95,1)</f>
        <v>0</v>
      </c>
      <c r="BD94" s="71">
        <f>ROUND(BD95,1)</f>
        <v>0</v>
      </c>
      <c r="BS94" s="72" t="s">
        <v>76</v>
      </c>
      <c r="BT94" s="72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0" s="6" customFormat="1" ht="50.25" customHeight="1">
      <c r="A95" s="73" t="s">
        <v>80</v>
      </c>
      <c r="B95" s="74"/>
      <c r="C95" s="75"/>
      <c r="D95" s="219" t="s">
        <v>14</v>
      </c>
      <c r="E95" s="219"/>
      <c r="F95" s="219"/>
      <c r="G95" s="219"/>
      <c r="H95" s="219"/>
      <c r="I95" s="76"/>
      <c r="J95" s="219" t="s">
        <v>17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'ZATEPLENI-LSHK-JSDH - PD ...'!J28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7" t="s">
        <v>81</v>
      </c>
      <c r="AR95" s="74"/>
      <c r="AS95" s="78">
        <v>0</v>
      </c>
      <c r="AT95" s="79">
        <f>ROUND(SUM(AV95:AW95),1)</f>
        <v>0</v>
      </c>
      <c r="AU95" s="80">
        <f>'ZATEPLENI-LSHK-JSDH - PD ...'!P133</f>
        <v>0</v>
      </c>
      <c r="AV95" s="79">
        <f>'ZATEPLENI-LSHK-JSDH - PD ...'!J31</f>
        <v>0</v>
      </c>
      <c r="AW95" s="79">
        <f>'ZATEPLENI-LSHK-JSDH - PD ...'!J32</f>
        <v>0</v>
      </c>
      <c r="AX95" s="79">
        <f>'ZATEPLENI-LSHK-JSDH - PD ...'!J33</f>
        <v>0</v>
      </c>
      <c r="AY95" s="79">
        <f>'ZATEPLENI-LSHK-JSDH - PD ...'!J34</f>
        <v>0</v>
      </c>
      <c r="AZ95" s="79">
        <f>'ZATEPLENI-LSHK-JSDH - PD ...'!F31</f>
        <v>0</v>
      </c>
      <c r="BA95" s="79">
        <f>'ZATEPLENI-LSHK-JSDH - PD ...'!F32</f>
        <v>0</v>
      </c>
      <c r="BB95" s="79">
        <f>'ZATEPLENI-LSHK-JSDH - PD ...'!F33</f>
        <v>0</v>
      </c>
      <c r="BC95" s="79">
        <f>'ZATEPLENI-LSHK-JSDH - PD ...'!F34</f>
        <v>0</v>
      </c>
      <c r="BD95" s="81">
        <f>'ZATEPLENI-LSHK-JSDH - PD ...'!F35</f>
        <v>0</v>
      </c>
      <c r="BT95" s="82" t="s">
        <v>82</v>
      </c>
      <c r="BU95" s="82" t="s">
        <v>83</v>
      </c>
      <c r="BV95" s="82" t="s">
        <v>78</v>
      </c>
      <c r="BW95" s="82" t="s">
        <v>5</v>
      </c>
      <c r="BX95" s="82" t="s">
        <v>79</v>
      </c>
      <c r="CL95" s="82" t="s">
        <v>1</v>
      </c>
    </row>
    <row r="96" spans="1:90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sheetProtection algorithmName="SHA-512" hashValue="n4AgEYL3334/es1ETLzy7E+0UyZZjMef0GTwDF98y5NrK2Yg2oOY0JVTOJeUGIxmvsyIG68ve6GD2T6qtFsPcg==" saltValue="DIyMOMA1Ph31JFcPCczJ9+bMlJRAc1c3Y0BY5Xh3Nn7BjkN8/FfUM0warDB9cmp6QOfwdmWNcfrOEiGeFGpJn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ATEPLENI-LSHK-JSDH - PD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05"/>
  <sheetViews>
    <sheetView showGridLines="0" tabSelected="1" topLeftCell="A28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7" t="s">
        <v>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85</v>
      </c>
      <c r="L4" s="20"/>
      <c r="M4" s="83" t="s">
        <v>10</v>
      </c>
      <c r="AT4" s="17" t="s">
        <v>4</v>
      </c>
    </row>
    <row r="5" spans="2:46" ht="6.95" customHeight="1">
      <c r="B5" s="20"/>
      <c r="L5" s="20"/>
    </row>
    <row r="6" spans="2:46" s="1" customFormat="1" ht="12" customHeight="1">
      <c r="B6" s="32"/>
      <c r="D6" s="27" t="s">
        <v>16</v>
      </c>
      <c r="L6" s="32"/>
    </row>
    <row r="7" spans="2:46" s="1" customFormat="1" ht="16.5" customHeight="1">
      <c r="B7" s="32"/>
      <c r="E7" s="203" t="s">
        <v>17</v>
      </c>
      <c r="F7" s="222"/>
      <c r="G7" s="222"/>
      <c r="H7" s="222"/>
      <c r="L7" s="32"/>
    </row>
    <row r="8" spans="2:46" s="1" customFormat="1" ht="11.25">
      <c r="B8" s="32"/>
      <c r="L8" s="32"/>
    </row>
    <row r="9" spans="2:46" s="1" customFormat="1" ht="12" customHeight="1">
      <c r="B9" s="32"/>
      <c r="D9" s="27" t="s">
        <v>18</v>
      </c>
      <c r="F9" s="25" t="s">
        <v>1</v>
      </c>
      <c r="I9" s="27" t="s">
        <v>19</v>
      </c>
      <c r="J9" s="25" t="s">
        <v>1</v>
      </c>
      <c r="L9" s="32"/>
    </row>
    <row r="10" spans="2:46" s="1" customFormat="1" ht="12" customHeight="1">
      <c r="B10" s="32"/>
      <c r="D10" s="27" t="s">
        <v>20</v>
      </c>
      <c r="F10" s="25" t="s">
        <v>21</v>
      </c>
      <c r="I10" s="27" t="s">
        <v>22</v>
      </c>
      <c r="J10" s="52" t="str">
        <f>'Rekapitulace stavby'!AN8</f>
        <v>13. 3. 2025</v>
      </c>
      <c r="L10" s="32"/>
    </row>
    <row r="11" spans="2:46" s="1" customFormat="1" ht="10.9" customHeight="1">
      <c r="B11" s="32"/>
      <c r="L11" s="32"/>
    </row>
    <row r="12" spans="2:46" s="1" customFormat="1" ht="12" customHeight="1">
      <c r="B12" s="32"/>
      <c r="D12" s="27" t="s">
        <v>24</v>
      </c>
      <c r="I12" s="27" t="s">
        <v>25</v>
      </c>
      <c r="J12" s="25" t="s">
        <v>1</v>
      </c>
      <c r="L12" s="32"/>
    </row>
    <row r="13" spans="2:46" s="1" customFormat="1" ht="18" customHeight="1">
      <c r="B13" s="32"/>
      <c r="E13" s="25" t="s">
        <v>26</v>
      </c>
      <c r="I13" s="27" t="s">
        <v>27</v>
      </c>
      <c r="J13" s="25" t="s">
        <v>1</v>
      </c>
      <c r="L13" s="32"/>
    </row>
    <row r="14" spans="2:46" s="1" customFormat="1" ht="6.95" customHeight="1">
      <c r="B14" s="32"/>
      <c r="L14" s="32"/>
    </row>
    <row r="15" spans="2:46" s="1" customFormat="1" ht="12" customHeight="1">
      <c r="B15" s="32"/>
      <c r="D15" s="27" t="s">
        <v>28</v>
      </c>
      <c r="I15" s="27" t="s">
        <v>25</v>
      </c>
      <c r="J15" s="28" t="str">
        <f>'Rekapitulace stavby'!AN13</f>
        <v>Vyplň údaj</v>
      </c>
      <c r="L15" s="32"/>
    </row>
    <row r="16" spans="2:46" s="1" customFormat="1" ht="18" customHeight="1">
      <c r="B16" s="32"/>
      <c r="E16" s="223" t="str">
        <f>'Rekapitulace stavby'!E14</f>
        <v>Vyplň údaj</v>
      </c>
      <c r="F16" s="187"/>
      <c r="G16" s="187"/>
      <c r="H16" s="187"/>
      <c r="I16" s="27" t="s">
        <v>27</v>
      </c>
      <c r="J16" s="28" t="str">
        <f>'Rekapitulace stavby'!AN14</f>
        <v>Vyplň údaj</v>
      </c>
      <c r="L16" s="32"/>
    </row>
    <row r="17" spans="2:12" s="1" customFormat="1" ht="6.95" customHeight="1">
      <c r="B17" s="32"/>
      <c r="L17" s="32"/>
    </row>
    <row r="18" spans="2:12" s="1" customFormat="1" ht="12" customHeight="1">
      <c r="B18" s="32"/>
      <c r="D18" s="27" t="s">
        <v>30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31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33</v>
      </c>
      <c r="I21" s="27" t="s">
        <v>25</v>
      </c>
      <c r="J21" s="25" t="str">
        <f>IF('Rekapitulace stavby'!AN19="","",'Rekapitulace stavby'!AN19)</f>
        <v/>
      </c>
      <c r="L21" s="32"/>
    </row>
    <row r="22" spans="2:12" s="1" customFormat="1" ht="18" customHeight="1">
      <c r="B22" s="32"/>
      <c r="E22" s="25" t="str">
        <f>IF('Rekapitulace stavby'!E20="","",'Rekapitulace stavby'!E20)</f>
        <v xml:space="preserve"> </v>
      </c>
      <c r="I22" s="27" t="s">
        <v>27</v>
      </c>
      <c r="J22" s="25" t="str">
        <f>IF('Rekapitulace stavby'!AN20="","",'Rekapitulace stavby'!AN20)</f>
        <v/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35</v>
      </c>
      <c r="L24" s="32"/>
    </row>
    <row r="25" spans="2:12" s="7" customFormat="1" ht="167.25" customHeight="1">
      <c r="B25" s="84"/>
      <c r="E25" s="192" t="s">
        <v>86</v>
      </c>
      <c r="F25" s="192"/>
      <c r="G25" s="192"/>
      <c r="H25" s="192"/>
      <c r="L25" s="84"/>
    </row>
    <row r="26" spans="2:12" s="1" customFormat="1" ht="6.95" customHeight="1">
      <c r="B26" s="32"/>
      <c r="L26" s="32"/>
    </row>
    <row r="27" spans="2:12" s="1" customFormat="1" ht="6.95" customHeight="1">
      <c r="B27" s="32"/>
      <c r="D27" s="53"/>
      <c r="E27" s="53"/>
      <c r="F27" s="53"/>
      <c r="G27" s="53"/>
      <c r="H27" s="53"/>
      <c r="I27" s="53"/>
      <c r="J27" s="53"/>
      <c r="K27" s="53"/>
      <c r="L27" s="32"/>
    </row>
    <row r="28" spans="2:12" s="1" customFormat="1" ht="25.35" customHeight="1">
      <c r="B28" s="32"/>
      <c r="D28" s="85" t="s">
        <v>37</v>
      </c>
      <c r="J28" s="66">
        <f>ROUND(J133, 1)</f>
        <v>0</v>
      </c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14.45" customHeight="1">
      <c r="B30" s="32"/>
      <c r="F30" s="35" t="s">
        <v>39</v>
      </c>
      <c r="I30" s="35" t="s">
        <v>38</v>
      </c>
      <c r="J30" s="35" t="s">
        <v>40</v>
      </c>
      <c r="L30" s="32"/>
    </row>
    <row r="31" spans="2:12" s="1" customFormat="1" ht="14.45" customHeight="1">
      <c r="B31" s="32"/>
      <c r="D31" s="55" t="s">
        <v>41</v>
      </c>
      <c r="E31" s="27" t="s">
        <v>42</v>
      </c>
      <c r="F31" s="86">
        <f>ROUND((SUM(BE133:BE504)),  1)</f>
        <v>0</v>
      </c>
      <c r="I31" s="87">
        <v>0.21</v>
      </c>
      <c r="J31" s="86">
        <f>ROUND(((SUM(BE133:BE504))*I31),  1)</f>
        <v>0</v>
      </c>
      <c r="L31" s="32"/>
    </row>
    <row r="32" spans="2:12" s="1" customFormat="1" ht="14.45" customHeight="1">
      <c r="B32" s="32"/>
      <c r="E32" s="27" t="s">
        <v>43</v>
      </c>
      <c r="F32" s="86">
        <f>ROUND((SUM(BF133:BF504)),  1)</f>
        <v>0</v>
      </c>
      <c r="I32" s="87">
        <v>0.12</v>
      </c>
      <c r="J32" s="86">
        <f>ROUND(((SUM(BF133:BF504))*I32),  1)</f>
        <v>0</v>
      </c>
      <c r="L32" s="32"/>
    </row>
    <row r="33" spans="2:12" s="1" customFormat="1" ht="14.45" hidden="1" customHeight="1">
      <c r="B33" s="32"/>
      <c r="E33" s="27" t="s">
        <v>44</v>
      </c>
      <c r="F33" s="86">
        <f>ROUND((SUM(BG133:BG504)),  1)</f>
        <v>0</v>
      </c>
      <c r="I33" s="87">
        <v>0.21</v>
      </c>
      <c r="J33" s="86">
        <f>0</f>
        <v>0</v>
      </c>
      <c r="L33" s="32"/>
    </row>
    <row r="34" spans="2:12" s="1" customFormat="1" ht="14.45" hidden="1" customHeight="1">
      <c r="B34" s="32"/>
      <c r="E34" s="27" t="s">
        <v>45</v>
      </c>
      <c r="F34" s="86">
        <f>ROUND((SUM(BH133:BH504)),  1)</f>
        <v>0</v>
      </c>
      <c r="I34" s="87">
        <v>0.12</v>
      </c>
      <c r="J34" s="86">
        <f>0</f>
        <v>0</v>
      </c>
      <c r="L34" s="32"/>
    </row>
    <row r="35" spans="2:12" s="1" customFormat="1" ht="14.45" hidden="1" customHeight="1">
      <c r="B35" s="32"/>
      <c r="E35" s="27" t="s">
        <v>46</v>
      </c>
      <c r="F35" s="86">
        <f>ROUND((SUM(BI133:BI504)),  1)</f>
        <v>0</v>
      </c>
      <c r="I35" s="87">
        <v>0</v>
      </c>
      <c r="J35" s="86">
        <f>0</f>
        <v>0</v>
      </c>
      <c r="L35" s="32"/>
    </row>
    <row r="36" spans="2:12" s="1" customFormat="1" ht="6.95" customHeight="1">
      <c r="B36" s="32"/>
      <c r="L36" s="32"/>
    </row>
    <row r="37" spans="2:12" s="1" customFormat="1" ht="25.35" customHeight="1">
      <c r="B37" s="32"/>
      <c r="C37" s="88"/>
      <c r="D37" s="89" t="s">
        <v>47</v>
      </c>
      <c r="E37" s="57"/>
      <c r="F37" s="57"/>
      <c r="G37" s="90" t="s">
        <v>48</v>
      </c>
      <c r="H37" s="91" t="s">
        <v>49</v>
      </c>
      <c r="I37" s="57"/>
      <c r="J37" s="92">
        <f>SUM(J28:J35)</f>
        <v>0</v>
      </c>
      <c r="K37" s="93"/>
      <c r="L37" s="32"/>
    </row>
    <row r="38" spans="2:12" s="1" customFormat="1" ht="14.45" customHeight="1">
      <c r="B38" s="32"/>
      <c r="L38" s="32"/>
    </row>
    <row r="39" spans="2:12" ht="14.45" customHeight="1">
      <c r="B39" s="20"/>
      <c r="L39" s="20"/>
    </row>
    <row r="40" spans="2:12" ht="14.45" customHeight="1">
      <c r="B40" s="20"/>
      <c r="L40" s="20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52</v>
      </c>
      <c r="E61" s="34"/>
      <c r="F61" s="94" t="s">
        <v>53</v>
      </c>
      <c r="G61" s="43" t="s">
        <v>52</v>
      </c>
      <c r="H61" s="34"/>
      <c r="I61" s="34"/>
      <c r="J61" s="95" t="s">
        <v>53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52</v>
      </c>
      <c r="E76" s="34"/>
      <c r="F76" s="94" t="s">
        <v>53</v>
      </c>
      <c r="G76" s="43" t="s">
        <v>52</v>
      </c>
      <c r="H76" s="34"/>
      <c r="I76" s="34"/>
      <c r="J76" s="95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87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03" t="str">
        <f>E7</f>
        <v>PD - LSHK, zateplení objektu zázemí JSDHp na p.č. st.175</v>
      </c>
      <c r="F85" s="222"/>
      <c r="G85" s="222"/>
      <c r="H85" s="222"/>
      <c r="L85" s="32"/>
    </row>
    <row r="86" spans="2:47" s="1" customFormat="1" ht="6.95" customHeight="1">
      <c r="B86" s="32"/>
      <c r="L86" s="32"/>
    </row>
    <row r="87" spans="2:47" s="1" customFormat="1" ht="12" customHeight="1">
      <c r="B87" s="32"/>
      <c r="C87" s="27" t="s">
        <v>20</v>
      </c>
      <c r="F87" s="25" t="str">
        <f>F10</f>
        <v>p.č. st 175, letiště Hradec Králové, budova č. 247</v>
      </c>
      <c r="I87" s="27" t="s">
        <v>22</v>
      </c>
      <c r="J87" s="52" t="str">
        <f>IF(J10="","",J10)</f>
        <v>13. 3. 2025</v>
      </c>
      <c r="L87" s="32"/>
    </row>
    <row r="88" spans="2:47" s="1" customFormat="1" ht="6.95" customHeight="1">
      <c r="B88" s="32"/>
      <c r="L88" s="32"/>
    </row>
    <row r="89" spans="2:47" s="1" customFormat="1" ht="40.15" customHeight="1">
      <c r="B89" s="32"/>
      <c r="C89" s="27" t="s">
        <v>24</v>
      </c>
      <c r="F89" s="25" t="str">
        <f>E13</f>
        <v>Letecké služby Hradec Králové a.s. Piletická 151</v>
      </c>
      <c r="I89" s="27" t="s">
        <v>30</v>
      </c>
      <c r="J89" s="30" t="str">
        <f>E19</f>
        <v>PPI servis s.r.o., Škroupova 631/6, Hradec Králové</v>
      </c>
      <c r="L89" s="32"/>
    </row>
    <row r="90" spans="2:47" s="1" customFormat="1" ht="15.2" customHeight="1">
      <c r="B90" s="32"/>
      <c r="C90" s="27" t="s">
        <v>28</v>
      </c>
      <c r="F90" s="25" t="str">
        <f>IF(E16="","",E16)</f>
        <v>Vyplň údaj</v>
      </c>
      <c r="I90" s="27" t="s">
        <v>33</v>
      </c>
      <c r="J90" s="30" t="str">
        <f>E22</f>
        <v xml:space="preserve"> </v>
      </c>
      <c r="L90" s="32"/>
    </row>
    <row r="91" spans="2:47" s="1" customFormat="1" ht="10.35" customHeight="1">
      <c r="B91" s="32"/>
      <c r="L91" s="32"/>
    </row>
    <row r="92" spans="2:47" s="1" customFormat="1" ht="29.25" customHeight="1">
      <c r="B92" s="32"/>
      <c r="C92" s="96" t="s">
        <v>88</v>
      </c>
      <c r="D92" s="88"/>
      <c r="E92" s="88"/>
      <c r="F92" s="88"/>
      <c r="G92" s="88"/>
      <c r="H92" s="88"/>
      <c r="I92" s="88"/>
      <c r="J92" s="97" t="s">
        <v>89</v>
      </c>
      <c r="K92" s="88"/>
      <c r="L92" s="32"/>
    </row>
    <row r="93" spans="2:47" s="1" customFormat="1" ht="10.35" customHeight="1">
      <c r="B93" s="32"/>
      <c r="L93" s="32"/>
    </row>
    <row r="94" spans="2:47" s="1" customFormat="1" ht="22.9" customHeight="1">
      <c r="B94" s="32"/>
      <c r="C94" s="98" t="s">
        <v>90</v>
      </c>
      <c r="J94" s="66">
        <f>J133</f>
        <v>0</v>
      </c>
      <c r="L94" s="32"/>
      <c r="AU94" s="17" t="s">
        <v>91</v>
      </c>
    </row>
    <row r="95" spans="2:47" s="8" customFormat="1" ht="24.95" customHeight="1">
      <c r="B95" s="99"/>
      <c r="D95" s="100" t="s">
        <v>92</v>
      </c>
      <c r="E95" s="101"/>
      <c r="F95" s="101"/>
      <c r="G95" s="101"/>
      <c r="H95" s="101"/>
      <c r="I95" s="101"/>
      <c r="J95" s="102">
        <f>J134</f>
        <v>0</v>
      </c>
      <c r="L95" s="99"/>
    </row>
    <row r="96" spans="2:47" s="9" customFormat="1" ht="19.899999999999999" customHeight="1">
      <c r="B96" s="103"/>
      <c r="D96" s="104" t="s">
        <v>93</v>
      </c>
      <c r="E96" s="105"/>
      <c r="F96" s="105"/>
      <c r="G96" s="105"/>
      <c r="H96" s="105"/>
      <c r="I96" s="105"/>
      <c r="J96" s="106">
        <f>J135</f>
        <v>0</v>
      </c>
      <c r="L96" s="103"/>
    </row>
    <row r="97" spans="2:12" s="9" customFormat="1" ht="19.899999999999999" customHeight="1">
      <c r="B97" s="103"/>
      <c r="D97" s="104" t="s">
        <v>94</v>
      </c>
      <c r="E97" s="105"/>
      <c r="F97" s="105"/>
      <c r="G97" s="105"/>
      <c r="H97" s="105"/>
      <c r="I97" s="105"/>
      <c r="J97" s="106">
        <f>J173</f>
        <v>0</v>
      </c>
      <c r="L97" s="103"/>
    </row>
    <row r="98" spans="2:12" s="9" customFormat="1" ht="19.899999999999999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J176</f>
        <v>0</v>
      </c>
      <c r="L98" s="103"/>
    </row>
    <row r="99" spans="2:12" s="9" customFormat="1" ht="19.899999999999999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J182</f>
        <v>0</v>
      </c>
      <c r="L99" s="103"/>
    </row>
    <row r="100" spans="2:12" s="9" customFormat="1" ht="19.899999999999999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J277</f>
        <v>0</v>
      </c>
      <c r="L100" s="103"/>
    </row>
    <row r="101" spans="2:12" s="9" customFormat="1" ht="19.899999999999999" customHeight="1">
      <c r="B101" s="103"/>
      <c r="D101" s="104" t="s">
        <v>98</v>
      </c>
      <c r="E101" s="105"/>
      <c r="F101" s="105"/>
      <c r="G101" s="105"/>
      <c r="H101" s="105"/>
      <c r="I101" s="105"/>
      <c r="J101" s="106">
        <f>J310</f>
        <v>0</v>
      </c>
      <c r="L101" s="103"/>
    </row>
    <row r="102" spans="2:12" s="9" customFormat="1" ht="19.899999999999999" customHeight="1">
      <c r="B102" s="103"/>
      <c r="D102" s="104" t="s">
        <v>99</v>
      </c>
      <c r="E102" s="105"/>
      <c r="F102" s="105"/>
      <c r="G102" s="105"/>
      <c r="H102" s="105"/>
      <c r="I102" s="105"/>
      <c r="J102" s="106">
        <f>J316</f>
        <v>0</v>
      </c>
      <c r="L102" s="103"/>
    </row>
    <row r="103" spans="2:12" s="8" customFormat="1" ht="24.95" customHeight="1">
      <c r="B103" s="99"/>
      <c r="D103" s="100" t="s">
        <v>100</v>
      </c>
      <c r="E103" s="101"/>
      <c r="F103" s="101"/>
      <c r="G103" s="101"/>
      <c r="H103" s="101"/>
      <c r="I103" s="101"/>
      <c r="J103" s="102">
        <f>J318</f>
        <v>0</v>
      </c>
      <c r="L103" s="99"/>
    </row>
    <row r="104" spans="2:12" s="9" customFormat="1" ht="19.899999999999999" customHeight="1">
      <c r="B104" s="103"/>
      <c r="D104" s="104" t="s">
        <v>101</v>
      </c>
      <c r="E104" s="105"/>
      <c r="F104" s="105"/>
      <c r="G104" s="105"/>
      <c r="H104" s="105"/>
      <c r="I104" s="105"/>
      <c r="J104" s="106">
        <f>J319</f>
        <v>0</v>
      </c>
      <c r="L104" s="103"/>
    </row>
    <row r="105" spans="2:12" s="9" customFormat="1" ht="19.899999999999999" customHeight="1">
      <c r="B105" s="103"/>
      <c r="D105" s="104" t="s">
        <v>102</v>
      </c>
      <c r="E105" s="105"/>
      <c r="F105" s="105"/>
      <c r="G105" s="105"/>
      <c r="H105" s="105"/>
      <c r="I105" s="105"/>
      <c r="J105" s="106">
        <f>J337</f>
        <v>0</v>
      </c>
      <c r="L105" s="103"/>
    </row>
    <row r="106" spans="2:12" s="9" customFormat="1" ht="19.899999999999999" customHeight="1">
      <c r="B106" s="103"/>
      <c r="D106" s="104" t="s">
        <v>103</v>
      </c>
      <c r="E106" s="105"/>
      <c r="F106" s="105"/>
      <c r="G106" s="105"/>
      <c r="H106" s="105"/>
      <c r="I106" s="105"/>
      <c r="J106" s="106">
        <f>J374</f>
        <v>0</v>
      </c>
      <c r="L106" s="103"/>
    </row>
    <row r="107" spans="2:12" s="9" customFormat="1" ht="19.899999999999999" customHeight="1">
      <c r="B107" s="103"/>
      <c r="D107" s="104" t="s">
        <v>104</v>
      </c>
      <c r="E107" s="105"/>
      <c r="F107" s="105"/>
      <c r="G107" s="105"/>
      <c r="H107" s="105"/>
      <c r="I107" s="105"/>
      <c r="J107" s="106">
        <f>J383</f>
        <v>0</v>
      </c>
      <c r="L107" s="103"/>
    </row>
    <row r="108" spans="2:12" s="9" customFormat="1" ht="19.899999999999999" customHeight="1">
      <c r="B108" s="103"/>
      <c r="D108" s="104" t="s">
        <v>105</v>
      </c>
      <c r="E108" s="105"/>
      <c r="F108" s="105"/>
      <c r="G108" s="105"/>
      <c r="H108" s="105"/>
      <c r="I108" s="105"/>
      <c r="J108" s="106">
        <f>J386</f>
        <v>0</v>
      </c>
      <c r="L108" s="103"/>
    </row>
    <row r="109" spans="2:12" s="9" customFormat="1" ht="19.899999999999999" customHeight="1">
      <c r="B109" s="103"/>
      <c r="D109" s="104" t="s">
        <v>106</v>
      </c>
      <c r="E109" s="105"/>
      <c r="F109" s="105"/>
      <c r="G109" s="105"/>
      <c r="H109" s="105"/>
      <c r="I109" s="105"/>
      <c r="J109" s="106">
        <f>J427</f>
        <v>0</v>
      </c>
      <c r="L109" s="103"/>
    </row>
    <row r="110" spans="2:12" s="9" customFormat="1" ht="19.899999999999999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J454</f>
        <v>0</v>
      </c>
      <c r="L110" s="103"/>
    </row>
    <row r="111" spans="2:12" s="9" customFormat="1" ht="19.899999999999999" customHeight="1">
      <c r="B111" s="103"/>
      <c r="D111" s="104" t="s">
        <v>108</v>
      </c>
      <c r="E111" s="105"/>
      <c r="F111" s="105"/>
      <c r="G111" s="105"/>
      <c r="H111" s="105"/>
      <c r="I111" s="105"/>
      <c r="J111" s="106">
        <f>J465</f>
        <v>0</v>
      </c>
      <c r="L111" s="103"/>
    </row>
    <row r="112" spans="2:12" s="9" customFormat="1" ht="19.899999999999999" customHeight="1">
      <c r="B112" s="103"/>
      <c r="D112" s="104" t="s">
        <v>109</v>
      </c>
      <c r="E112" s="105"/>
      <c r="F112" s="105"/>
      <c r="G112" s="105"/>
      <c r="H112" s="105"/>
      <c r="I112" s="105"/>
      <c r="J112" s="106">
        <f>J471</f>
        <v>0</v>
      </c>
      <c r="L112" s="103"/>
    </row>
    <row r="113" spans="2:12" s="9" customFormat="1" ht="19.899999999999999" customHeight="1">
      <c r="B113" s="103"/>
      <c r="D113" s="104" t="s">
        <v>110</v>
      </c>
      <c r="E113" s="105"/>
      <c r="F113" s="105"/>
      <c r="G113" s="105"/>
      <c r="H113" s="105"/>
      <c r="I113" s="105"/>
      <c r="J113" s="106">
        <f>J474</f>
        <v>0</v>
      </c>
      <c r="L113" s="103"/>
    </row>
    <row r="114" spans="2:12" s="9" customFormat="1" ht="19.899999999999999" customHeight="1">
      <c r="B114" s="103"/>
      <c r="D114" s="104" t="s">
        <v>111</v>
      </c>
      <c r="E114" s="105"/>
      <c r="F114" s="105"/>
      <c r="G114" s="105"/>
      <c r="H114" s="105"/>
      <c r="I114" s="105"/>
      <c r="J114" s="106">
        <f>J483</f>
        <v>0</v>
      </c>
      <c r="L114" s="103"/>
    </row>
    <row r="115" spans="2:12" s="8" customFormat="1" ht="24.95" customHeight="1">
      <c r="B115" s="99"/>
      <c r="D115" s="100" t="s">
        <v>112</v>
      </c>
      <c r="E115" s="101"/>
      <c r="F115" s="101"/>
      <c r="G115" s="101"/>
      <c r="H115" s="101"/>
      <c r="I115" s="101"/>
      <c r="J115" s="102">
        <f>J489</f>
        <v>0</v>
      </c>
      <c r="L115" s="99"/>
    </row>
    <row r="116" spans="2:12" s="1" customFormat="1" ht="21.75" customHeight="1">
      <c r="B116" s="32"/>
      <c r="L116" s="32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2"/>
    </row>
    <row r="121" spans="2:12" s="1" customFormat="1" ht="6.95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2"/>
    </row>
    <row r="122" spans="2:12" s="1" customFormat="1" ht="24.95" customHeight="1">
      <c r="B122" s="32"/>
      <c r="C122" s="21" t="s">
        <v>113</v>
      </c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16</v>
      </c>
      <c r="L124" s="32"/>
    </row>
    <row r="125" spans="2:12" s="1" customFormat="1" ht="16.5" customHeight="1">
      <c r="B125" s="32"/>
      <c r="E125" s="203" t="str">
        <f>E7</f>
        <v>PD - LSHK, zateplení objektu zázemí JSDHp na p.č. st.175</v>
      </c>
      <c r="F125" s="222"/>
      <c r="G125" s="222"/>
      <c r="H125" s="222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20</v>
      </c>
      <c r="F127" s="25" t="str">
        <f>F10</f>
        <v>p.č. st 175, letiště Hradec Králové, budova č. 247</v>
      </c>
      <c r="I127" s="27" t="s">
        <v>22</v>
      </c>
      <c r="J127" s="52" t="str">
        <f>IF(J10="","",J10)</f>
        <v>13. 3. 2025</v>
      </c>
      <c r="L127" s="32"/>
    </row>
    <row r="128" spans="2:12" s="1" customFormat="1" ht="6.95" customHeight="1">
      <c r="B128" s="32"/>
      <c r="L128" s="32"/>
    </row>
    <row r="129" spans="2:65" s="1" customFormat="1" ht="40.15" customHeight="1">
      <c r="B129" s="32"/>
      <c r="C129" s="27" t="s">
        <v>24</v>
      </c>
      <c r="F129" s="25" t="str">
        <f>E13</f>
        <v>Letecké služby Hradec Králové a.s. Piletická 151</v>
      </c>
      <c r="I129" s="27" t="s">
        <v>30</v>
      </c>
      <c r="J129" s="30" t="str">
        <f>E19</f>
        <v>PPI servis s.r.o., Škroupova 631/6, Hradec Králové</v>
      </c>
      <c r="L129" s="32"/>
    </row>
    <row r="130" spans="2:65" s="1" customFormat="1" ht="15.2" customHeight="1">
      <c r="B130" s="32"/>
      <c r="C130" s="27" t="s">
        <v>28</v>
      </c>
      <c r="F130" s="25" t="str">
        <f>IF(E16="","",E16)</f>
        <v>Vyplň údaj</v>
      </c>
      <c r="I130" s="27" t="s">
        <v>33</v>
      </c>
      <c r="J130" s="30" t="str">
        <f>E22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07"/>
      <c r="C132" s="108" t="s">
        <v>114</v>
      </c>
      <c r="D132" s="109" t="s">
        <v>62</v>
      </c>
      <c r="E132" s="109" t="s">
        <v>58</v>
      </c>
      <c r="F132" s="109" t="s">
        <v>59</v>
      </c>
      <c r="G132" s="109" t="s">
        <v>115</v>
      </c>
      <c r="H132" s="109" t="s">
        <v>116</v>
      </c>
      <c r="I132" s="109" t="s">
        <v>117</v>
      </c>
      <c r="J132" s="109" t="s">
        <v>89</v>
      </c>
      <c r="K132" s="110" t="s">
        <v>118</v>
      </c>
      <c r="L132" s="107"/>
      <c r="M132" s="59" t="s">
        <v>1</v>
      </c>
      <c r="N132" s="60" t="s">
        <v>41</v>
      </c>
      <c r="O132" s="60" t="s">
        <v>119</v>
      </c>
      <c r="P132" s="60" t="s">
        <v>120</v>
      </c>
      <c r="Q132" s="60" t="s">
        <v>121</v>
      </c>
      <c r="R132" s="60" t="s">
        <v>122</v>
      </c>
      <c r="S132" s="60" t="s">
        <v>123</v>
      </c>
      <c r="T132" s="61" t="s">
        <v>124</v>
      </c>
    </row>
    <row r="133" spans="2:65" s="1" customFormat="1" ht="22.9" customHeight="1">
      <c r="B133" s="32"/>
      <c r="C133" s="64" t="s">
        <v>125</v>
      </c>
      <c r="J133" s="111">
        <f>BK133</f>
        <v>0</v>
      </c>
      <c r="L133" s="32"/>
      <c r="M133" s="62"/>
      <c r="N133" s="53"/>
      <c r="O133" s="53"/>
      <c r="P133" s="112">
        <f>P134+P318+P489</f>
        <v>0</v>
      </c>
      <c r="Q133" s="53"/>
      <c r="R133" s="112">
        <f>R134+R318+R489</f>
        <v>77.638734299999996</v>
      </c>
      <c r="S133" s="53"/>
      <c r="T133" s="113">
        <f>T134+T318+T489</f>
        <v>5.6424237000000002</v>
      </c>
      <c r="AT133" s="17" t="s">
        <v>76</v>
      </c>
      <c r="AU133" s="17" t="s">
        <v>91</v>
      </c>
      <c r="BK133" s="114">
        <f>BK134+BK318+BK489</f>
        <v>0</v>
      </c>
    </row>
    <row r="134" spans="2:65" s="11" customFormat="1" ht="25.9" customHeight="1">
      <c r="B134" s="115"/>
      <c r="D134" s="116" t="s">
        <v>76</v>
      </c>
      <c r="E134" s="117" t="s">
        <v>126</v>
      </c>
      <c r="F134" s="117" t="s">
        <v>127</v>
      </c>
      <c r="I134" s="118"/>
      <c r="J134" s="119">
        <f>BK134</f>
        <v>0</v>
      </c>
      <c r="L134" s="115"/>
      <c r="M134" s="120"/>
      <c r="P134" s="121">
        <f>P135+P173+P176+P182+P277+P310+P316</f>
        <v>0</v>
      </c>
      <c r="R134" s="121">
        <f>R135+R173+R176+R182+R277+R310+R316</f>
        <v>73.954654300000001</v>
      </c>
      <c r="T134" s="122">
        <f>T135+T173+T176+T182+T277+T310+T316</f>
        <v>5.1040890000000001</v>
      </c>
      <c r="AR134" s="116" t="s">
        <v>82</v>
      </c>
      <c r="AT134" s="123" t="s">
        <v>76</v>
      </c>
      <c r="AU134" s="123" t="s">
        <v>77</v>
      </c>
      <c r="AY134" s="116" t="s">
        <v>128</v>
      </c>
      <c r="BK134" s="124">
        <f>BK135+BK173+BK176+BK182+BK277+BK310+BK316</f>
        <v>0</v>
      </c>
    </row>
    <row r="135" spans="2:65" s="11" customFormat="1" ht="22.9" customHeight="1">
      <c r="B135" s="115"/>
      <c r="D135" s="116" t="s">
        <v>76</v>
      </c>
      <c r="E135" s="125" t="s">
        <v>82</v>
      </c>
      <c r="F135" s="125" t="s">
        <v>129</v>
      </c>
      <c r="I135" s="118"/>
      <c r="J135" s="126">
        <f>BK135</f>
        <v>0</v>
      </c>
      <c r="L135" s="115"/>
      <c r="M135" s="120"/>
      <c r="P135" s="121">
        <f>SUM(P136:P172)</f>
        <v>0</v>
      </c>
      <c r="R135" s="121">
        <f>SUM(R136:R172)</f>
        <v>42.011800000000001</v>
      </c>
      <c r="T135" s="122">
        <f>SUM(T136:T172)</f>
        <v>3.4303500000000002</v>
      </c>
      <c r="AR135" s="116" t="s">
        <v>82</v>
      </c>
      <c r="AT135" s="123" t="s">
        <v>76</v>
      </c>
      <c r="AU135" s="123" t="s">
        <v>82</v>
      </c>
      <c r="AY135" s="116" t="s">
        <v>128</v>
      </c>
      <c r="BK135" s="124">
        <f>SUM(BK136:BK172)</f>
        <v>0</v>
      </c>
    </row>
    <row r="136" spans="2:65" s="1" customFormat="1" ht="16.5" customHeight="1">
      <c r="B136" s="32"/>
      <c r="C136" s="127" t="s">
        <v>82</v>
      </c>
      <c r="D136" s="127" t="s">
        <v>130</v>
      </c>
      <c r="E136" s="128" t="s">
        <v>131</v>
      </c>
      <c r="F136" s="129" t="s">
        <v>132</v>
      </c>
      <c r="G136" s="130" t="s">
        <v>133</v>
      </c>
      <c r="H136" s="131">
        <v>5.67</v>
      </c>
      <c r="I136" s="132"/>
      <c r="J136" s="133">
        <f>ROUND(I136*H136,1)</f>
        <v>0</v>
      </c>
      <c r="K136" s="129" t="s">
        <v>134</v>
      </c>
      <c r="L136" s="32"/>
      <c r="M136" s="134" t="s">
        <v>1</v>
      </c>
      <c r="N136" s="135" t="s">
        <v>42</v>
      </c>
      <c r="P136" s="136">
        <f>O136*H136</f>
        <v>0</v>
      </c>
      <c r="Q136" s="136">
        <v>0</v>
      </c>
      <c r="R136" s="136">
        <f>Q136*H136</f>
        <v>0</v>
      </c>
      <c r="S136" s="136">
        <v>0.44</v>
      </c>
      <c r="T136" s="137">
        <f>S136*H136</f>
        <v>2.4948000000000001</v>
      </c>
      <c r="AR136" s="138" t="s">
        <v>135</v>
      </c>
      <c r="AT136" s="138" t="s">
        <v>130</v>
      </c>
      <c r="AU136" s="138" t="s">
        <v>84</v>
      </c>
      <c r="AY136" s="17" t="s">
        <v>128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82</v>
      </c>
      <c r="BK136" s="139">
        <f>ROUND(I136*H136,1)</f>
        <v>0</v>
      </c>
      <c r="BL136" s="17" t="s">
        <v>135</v>
      </c>
      <c r="BM136" s="138" t="s">
        <v>136</v>
      </c>
    </row>
    <row r="137" spans="2:65" s="12" customFormat="1" ht="11.25">
      <c r="B137" s="140"/>
      <c r="D137" s="141" t="s">
        <v>137</v>
      </c>
      <c r="E137" s="142" t="s">
        <v>1</v>
      </c>
      <c r="F137" s="143" t="s">
        <v>138</v>
      </c>
      <c r="H137" s="144">
        <v>5.67</v>
      </c>
      <c r="I137" s="145"/>
      <c r="L137" s="140"/>
      <c r="M137" s="146"/>
      <c r="T137" s="147"/>
      <c r="AT137" s="142" t="s">
        <v>137</v>
      </c>
      <c r="AU137" s="142" t="s">
        <v>84</v>
      </c>
      <c r="AV137" s="12" t="s">
        <v>84</v>
      </c>
      <c r="AW137" s="12" t="s">
        <v>32</v>
      </c>
      <c r="AX137" s="12" t="s">
        <v>82</v>
      </c>
      <c r="AY137" s="142" t="s">
        <v>128</v>
      </c>
    </row>
    <row r="138" spans="2:65" s="1" customFormat="1" ht="16.5" customHeight="1">
      <c r="B138" s="32"/>
      <c r="C138" s="127" t="s">
        <v>84</v>
      </c>
      <c r="D138" s="127" t="s">
        <v>130</v>
      </c>
      <c r="E138" s="128" t="s">
        <v>139</v>
      </c>
      <c r="F138" s="129" t="s">
        <v>140</v>
      </c>
      <c r="G138" s="130" t="s">
        <v>133</v>
      </c>
      <c r="H138" s="131">
        <v>2.835</v>
      </c>
      <c r="I138" s="132"/>
      <c r="J138" s="133">
        <f>ROUND(I138*H138,1)</f>
        <v>0</v>
      </c>
      <c r="K138" s="129" t="s">
        <v>134</v>
      </c>
      <c r="L138" s="32"/>
      <c r="M138" s="134" t="s">
        <v>1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0.33</v>
      </c>
      <c r="T138" s="137">
        <f>S138*H138</f>
        <v>0.93554999999999999</v>
      </c>
      <c r="AR138" s="138" t="s">
        <v>135</v>
      </c>
      <c r="AT138" s="138" t="s">
        <v>130</v>
      </c>
      <c r="AU138" s="138" t="s">
        <v>84</v>
      </c>
      <c r="AY138" s="17" t="s">
        <v>128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82</v>
      </c>
      <c r="BK138" s="139">
        <f>ROUND(I138*H138,1)</f>
        <v>0</v>
      </c>
      <c r="BL138" s="17" t="s">
        <v>135</v>
      </c>
      <c r="BM138" s="138" t="s">
        <v>141</v>
      </c>
    </row>
    <row r="139" spans="2:65" s="12" customFormat="1" ht="11.25">
      <c r="B139" s="140"/>
      <c r="D139" s="141" t="s">
        <v>137</v>
      </c>
      <c r="E139" s="142" t="s">
        <v>1</v>
      </c>
      <c r="F139" s="143" t="s">
        <v>142</v>
      </c>
      <c r="H139" s="144">
        <v>2.835</v>
      </c>
      <c r="I139" s="145"/>
      <c r="L139" s="140"/>
      <c r="M139" s="146"/>
      <c r="T139" s="147"/>
      <c r="AT139" s="142" t="s">
        <v>137</v>
      </c>
      <c r="AU139" s="142" t="s">
        <v>84</v>
      </c>
      <c r="AV139" s="12" t="s">
        <v>84</v>
      </c>
      <c r="AW139" s="12" t="s">
        <v>32</v>
      </c>
      <c r="AX139" s="12" t="s">
        <v>82</v>
      </c>
      <c r="AY139" s="142" t="s">
        <v>128</v>
      </c>
    </row>
    <row r="140" spans="2:65" s="1" customFormat="1" ht="16.5" customHeight="1">
      <c r="B140" s="32"/>
      <c r="C140" s="127" t="s">
        <v>143</v>
      </c>
      <c r="D140" s="127" t="s">
        <v>130</v>
      </c>
      <c r="E140" s="128" t="s">
        <v>144</v>
      </c>
      <c r="F140" s="129" t="s">
        <v>145</v>
      </c>
      <c r="G140" s="130" t="s">
        <v>146</v>
      </c>
      <c r="H140" s="131">
        <v>2</v>
      </c>
      <c r="I140" s="132"/>
      <c r="J140" s="133">
        <f t="shared" ref="J140:J146" si="0">ROUND(I140*H140,1)</f>
        <v>0</v>
      </c>
      <c r="K140" s="129" t="s">
        <v>134</v>
      </c>
      <c r="L140" s="32"/>
      <c r="M140" s="134" t="s">
        <v>1</v>
      </c>
      <c r="N140" s="135" t="s">
        <v>42</v>
      </c>
      <c r="P140" s="136">
        <f t="shared" ref="P140:P146" si="1">O140*H140</f>
        <v>0</v>
      </c>
      <c r="Q140" s="136">
        <v>6.4999999999999997E-4</v>
      </c>
      <c r="R140" s="136">
        <f t="shared" ref="R140:R146" si="2">Q140*H140</f>
        <v>1.2999999999999999E-3</v>
      </c>
      <c r="S140" s="136">
        <v>0</v>
      </c>
      <c r="T140" s="137">
        <f t="shared" ref="T140:T146" si="3">S140*H140</f>
        <v>0</v>
      </c>
      <c r="AR140" s="138" t="s">
        <v>135</v>
      </c>
      <c r="AT140" s="138" t="s">
        <v>130</v>
      </c>
      <c r="AU140" s="138" t="s">
        <v>84</v>
      </c>
      <c r="AY140" s="17" t="s">
        <v>128</v>
      </c>
      <c r="BE140" s="139">
        <f t="shared" ref="BE140:BE146" si="4">IF(N140="základní",J140,0)</f>
        <v>0</v>
      </c>
      <c r="BF140" s="139">
        <f t="shared" ref="BF140:BF146" si="5">IF(N140="snížená",J140,0)</f>
        <v>0</v>
      </c>
      <c r="BG140" s="139">
        <f t="shared" ref="BG140:BG146" si="6">IF(N140="zákl. přenesená",J140,0)</f>
        <v>0</v>
      </c>
      <c r="BH140" s="139">
        <f t="shared" ref="BH140:BH146" si="7">IF(N140="sníž. přenesená",J140,0)</f>
        <v>0</v>
      </c>
      <c r="BI140" s="139">
        <f t="shared" ref="BI140:BI146" si="8">IF(N140="nulová",J140,0)</f>
        <v>0</v>
      </c>
      <c r="BJ140" s="17" t="s">
        <v>82</v>
      </c>
      <c r="BK140" s="139">
        <f t="shared" ref="BK140:BK146" si="9">ROUND(I140*H140,1)</f>
        <v>0</v>
      </c>
      <c r="BL140" s="17" t="s">
        <v>135</v>
      </c>
      <c r="BM140" s="138" t="s">
        <v>147</v>
      </c>
    </row>
    <row r="141" spans="2:65" s="1" customFormat="1" ht="16.5" customHeight="1">
      <c r="B141" s="32"/>
      <c r="C141" s="127" t="s">
        <v>135</v>
      </c>
      <c r="D141" s="127" t="s">
        <v>130</v>
      </c>
      <c r="E141" s="128" t="s">
        <v>148</v>
      </c>
      <c r="F141" s="129" t="s">
        <v>149</v>
      </c>
      <c r="G141" s="130" t="s">
        <v>146</v>
      </c>
      <c r="H141" s="131">
        <v>2</v>
      </c>
      <c r="I141" s="132"/>
      <c r="J141" s="133">
        <f t="shared" si="0"/>
        <v>0</v>
      </c>
      <c r="K141" s="129" t="s">
        <v>134</v>
      </c>
      <c r="L141" s="32"/>
      <c r="M141" s="134" t="s">
        <v>1</v>
      </c>
      <c r="N141" s="135" t="s">
        <v>42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AR141" s="138" t="s">
        <v>135</v>
      </c>
      <c r="AT141" s="138" t="s">
        <v>130</v>
      </c>
      <c r="AU141" s="138" t="s">
        <v>84</v>
      </c>
      <c r="AY141" s="17" t="s">
        <v>128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7" t="s">
        <v>82</v>
      </c>
      <c r="BK141" s="139">
        <f t="shared" si="9"/>
        <v>0</v>
      </c>
      <c r="BL141" s="17" t="s">
        <v>135</v>
      </c>
      <c r="BM141" s="138" t="s">
        <v>150</v>
      </c>
    </row>
    <row r="142" spans="2:65" s="1" customFormat="1" ht="16.5" customHeight="1">
      <c r="B142" s="32"/>
      <c r="C142" s="127" t="s">
        <v>151</v>
      </c>
      <c r="D142" s="127" t="s">
        <v>130</v>
      </c>
      <c r="E142" s="128" t="s">
        <v>152</v>
      </c>
      <c r="F142" s="129" t="s">
        <v>153</v>
      </c>
      <c r="G142" s="130" t="s">
        <v>154</v>
      </c>
      <c r="H142" s="131">
        <v>50</v>
      </c>
      <c r="I142" s="132"/>
      <c r="J142" s="133">
        <f t="shared" si="0"/>
        <v>0</v>
      </c>
      <c r="K142" s="129" t="s">
        <v>134</v>
      </c>
      <c r="L142" s="32"/>
      <c r="M142" s="134" t="s">
        <v>1</v>
      </c>
      <c r="N142" s="135" t="s">
        <v>42</v>
      </c>
      <c r="P142" s="136">
        <f t="shared" si="1"/>
        <v>0</v>
      </c>
      <c r="Q142" s="136">
        <v>5.5999999999999995E-4</v>
      </c>
      <c r="R142" s="136">
        <f t="shared" si="2"/>
        <v>2.7999999999999997E-2</v>
      </c>
      <c r="S142" s="136">
        <v>0</v>
      </c>
      <c r="T142" s="137">
        <f t="shared" si="3"/>
        <v>0</v>
      </c>
      <c r="AR142" s="138" t="s">
        <v>135</v>
      </c>
      <c r="AT142" s="138" t="s">
        <v>130</v>
      </c>
      <c r="AU142" s="138" t="s">
        <v>84</v>
      </c>
      <c r="AY142" s="17" t="s">
        <v>128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7" t="s">
        <v>82</v>
      </c>
      <c r="BK142" s="139">
        <f t="shared" si="9"/>
        <v>0</v>
      </c>
      <c r="BL142" s="17" t="s">
        <v>135</v>
      </c>
      <c r="BM142" s="138" t="s">
        <v>155</v>
      </c>
    </row>
    <row r="143" spans="2:65" s="1" customFormat="1" ht="16.5" customHeight="1">
      <c r="B143" s="32"/>
      <c r="C143" s="127" t="s">
        <v>156</v>
      </c>
      <c r="D143" s="127" t="s">
        <v>130</v>
      </c>
      <c r="E143" s="128" t="s">
        <v>157</v>
      </c>
      <c r="F143" s="129" t="s">
        <v>158</v>
      </c>
      <c r="G143" s="130" t="s">
        <v>154</v>
      </c>
      <c r="H143" s="131">
        <v>50</v>
      </c>
      <c r="I143" s="132"/>
      <c r="J143" s="133">
        <f t="shared" si="0"/>
        <v>0</v>
      </c>
      <c r="K143" s="129" t="s">
        <v>134</v>
      </c>
      <c r="L143" s="32"/>
      <c r="M143" s="134" t="s">
        <v>1</v>
      </c>
      <c r="N143" s="135" t="s">
        <v>42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135</v>
      </c>
      <c r="AT143" s="138" t="s">
        <v>130</v>
      </c>
      <c r="AU143" s="138" t="s">
        <v>84</v>
      </c>
      <c r="AY143" s="17" t="s">
        <v>128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7" t="s">
        <v>82</v>
      </c>
      <c r="BK143" s="139">
        <f t="shared" si="9"/>
        <v>0</v>
      </c>
      <c r="BL143" s="17" t="s">
        <v>135</v>
      </c>
      <c r="BM143" s="138" t="s">
        <v>159</v>
      </c>
    </row>
    <row r="144" spans="2:65" s="1" customFormat="1" ht="21.75" customHeight="1">
      <c r="B144" s="32"/>
      <c r="C144" s="127" t="s">
        <v>160</v>
      </c>
      <c r="D144" s="127" t="s">
        <v>130</v>
      </c>
      <c r="E144" s="128" t="s">
        <v>161</v>
      </c>
      <c r="F144" s="129" t="s">
        <v>162</v>
      </c>
      <c r="G144" s="130" t="s">
        <v>154</v>
      </c>
      <c r="H144" s="131">
        <v>50</v>
      </c>
      <c r="I144" s="132"/>
      <c r="J144" s="133">
        <f t="shared" si="0"/>
        <v>0</v>
      </c>
      <c r="K144" s="129" t="s">
        <v>134</v>
      </c>
      <c r="L144" s="32"/>
      <c r="M144" s="134" t="s">
        <v>1</v>
      </c>
      <c r="N144" s="135" t="s">
        <v>42</v>
      </c>
      <c r="P144" s="136">
        <f t="shared" si="1"/>
        <v>0</v>
      </c>
      <c r="Q144" s="136">
        <v>5.8E-4</v>
      </c>
      <c r="R144" s="136">
        <f t="shared" si="2"/>
        <v>2.9000000000000001E-2</v>
      </c>
      <c r="S144" s="136">
        <v>0</v>
      </c>
      <c r="T144" s="137">
        <f t="shared" si="3"/>
        <v>0</v>
      </c>
      <c r="AR144" s="138" t="s">
        <v>135</v>
      </c>
      <c r="AT144" s="138" t="s">
        <v>130</v>
      </c>
      <c r="AU144" s="138" t="s">
        <v>84</v>
      </c>
      <c r="AY144" s="17" t="s">
        <v>128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7" t="s">
        <v>82</v>
      </c>
      <c r="BK144" s="139">
        <f t="shared" si="9"/>
        <v>0</v>
      </c>
      <c r="BL144" s="17" t="s">
        <v>135</v>
      </c>
      <c r="BM144" s="138" t="s">
        <v>163</v>
      </c>
    </row>
    <row r="145" spans="2:65" s="1" customFormat="1" ht="21.75" customHeight="1">
      <c r="B145" s="32"/>
      <c r="C145" s="127" t="s">
        <v>164</v>
      </c>
      <c r="D145" s="127" t="s">
        <v>130</v>
      </c>
      <c r="E145" s="128" t="s">
        <v>165</v>
      </c>
      <c r="F145" s="129" t="s">
        <v>166</v>
      </c>
      <c r="G145" s="130" t="s">
        <v>154</v>
      </c>
      <c r="H145" s="131">
        <v>50</v>
      </c>
      <c r="I145" s="132"/>
      <c r="J145" s="133">
        <f t="shared" si="0"/>
        <v>0</v>
      </c>
      <c r="K145" s="129" t="s">
        <v>134</v>
      </c>
      <c r="L145" s="32"/>
      <c r="M145" s="134" t="s">
        <v>1</v>
      </c>
      <c r="N145" s="135" t="s">
        <v>42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135</v>
      </c>
      <c r="AT145" s="138" t="s">
        <v>130</v>
      </c>
      <c r="AU145" s="138" t="s">
        <v>84</v>
      </c>
      <c r="AY145" s="17" t="s">
        <v>128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7" t="s">
        <v>82</v>
      </c>
      <c r="BK145" s="139">
        <f t="shared" si="9"/>
        <v>0</v>
      </c>
      <c r="BL145" s="17" t="s">
        <v>135</v>
      </c>
      <c r="BM145" s="138" t="s">
        <v>167</v>
      </c>
    </row>
    <row r="146" spans="2:65" s="1" customFormat="1" ht="16.5" customHeight="1">
      <c r="B146" s="32"/>
      <c r="C146" s="127" t="s">
        <v>168</v>
      </c>
      <c r="D146" s="127" t="s">
        <v>130</v>
      </c>
      <c r="E146" s="128" t="s">
        <v>169</v>
      </c>
      <c r="F146" s="129" t="s">
        <v>170</v>
      </c>
      <c r="G146" s="130" t="s">
        <v>171</v>
      </c>
      <c r="H146" s="131">
        <v>10.8</v>
      </c>
      <c r="I146" s="132"/>
      <c r="J146" s="133">
        <f t="shared" si="0"/>
        <v>0</v>
      </c>
      <c r="K146" s="129" t="s">
        <v>134</v>
      </c>
      <c r="L146" s="32"/>
      <c r="M146" s="134" t="s">
        <v>1</v>
      </c>
      <c r="N146" s="135" t="s">
        <v>42</v>
      </c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AR146" s="138" t="s">
        <v>135</v>
      </c>
      <c r="AT146" s="138" t="s">
        <v>130</v>
      </c>
      <c r="AU146" s="138" t="s">
        <v>84</v>
      </c>
      <c r="AY146" s="17" t="s">
        <v>128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7" t="s">
        <v>82</v>
      </c>
      <c r="BK146" s="139">
        <f t="shared" si="9"/>
        <v>0</v>
      </c>
      <c r="BL146" s="17" t="s">
        <v>135</v>
      </c>
      <c r="BM146" s="138" t="s">
        <v>172</v>
      </c>
    </row>
    <row r="147" spans="2:65" s="12" customFormat="1" ht="11.25">
      <c r="B147" s="140"/>
      <c r="D147" s="141" t="s">
        <v>137</v>
      </c>
      <c r="E147" s="142" t="s">
        <v>1</v>
      </c>
      <c r="F147" s="143" t="s">
        <v>173</v>
      </c>
      <c r="H147" s="144">
        <v>10.8</v>
      </c>
      <c r="I147" s="145"/>
      <c r="L147" s="140"/>
      <c r="M147" s="146"/>
      <c r="T147" s="147"/>
      <c r="AT147" s="142" t="s">
        <v>137</v>
      </c>
      <c r="AU147" s="142" t="s">
        <v>84</v>
      </c>
      <c r="AV147" s="12" t="s">
        <v>84</v>
      </c>
      <c r="AW147" s="12" t="s">
        <v>32</v>
      </c>
      <c r="AX147" s="12" t="s">
        <v>82</v>
      </c>
      <c r="AY147" s="142" t="s">
        <v>128</v>
      </c>
    </row>
    <row r="148" spans="2:65" s="1" customFormat="1" ht="21.75" customHeight="1">
      <c r="B148" s="32"/>
      <c r="C148" s="127" t="s">
        <v>174</v>
      </c>
      <c r="D148" s="127" t="s">
        <v>130</v>
      </c>
      <c r="E148" s="128" t="s">
        <v>175</v>
      </c>
      <c r="F148" s="129" t="s">
        <v>176</v>
      </c>
      <c r="G148" s="130" t="s">
        <v>171</v>
      </c>
      <c r="H148" s="131">
        <v>21.6</v>
      </c>
      <c r="I148" s="132"/>
      <c r="J148" s="133">
        <f>ROUND(I148*H148,1)</f>
        <v>0</v>
      </c>
      <c r="K148" s="129" t="s">
        <v>134</v>
      </c>
      <c r="L148" s="32"/>
      <c r="M148" s="134" t="s">
        <v>1</v>
      </c>
      <c r="N148" s="135" t="s">
        <v>42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135</v>
      </c>
      <c r="AT148" s="138" t="s">
        <v>130</v>
      </c>
      <c r="AU148" s="138" t="s">
        <v>84</v>
      </c>
      <c r="AY148" s="17" t="s">
        <v>128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82</v>
      </c>
      <c r="BK148" s="139">
        <f>ROUND(I148*H148,1)</f>
        <v>0</v>
      </c>
      <c r="BL148" s="17" t="s">
        <v>135</v>
      </c>
      <c r="BM148" s="138" t="s">
        <v>177</v>
      </c>
    </row>
    <row r="149" spans="2:65" s="12" customFormat="1" ht="11.25">
      <c r="B149" s="140"/>
      <c r="D149" s="141" t="s">
        <v>137</v>
      </c>
      <c r="E149" s="142" t="s">
        <v>1</v>
      </c>
      <c r="F149" s="143" t="s">
        <v>178</v>
      </c>
      <c r="H149" s="144">
        <v>21.6</v>
      </c>
      <c r="I149" s="145"/>
      <c r="L149" s="140"/>
      <c r="M149" s="146"/>
      <c r="T149" s="147"/>
      <c r="AT149" s="142" t="s">
        <v>137</v>
      </c>
      <c r="AU149" s="142" t="s">
        <v>84</v>
      </c>
      <c r="AV149" s="12" t="s">
        <v>84</v>
      </c>
      <c r="AW149" s="12" t="s">
        <v>32</v>
      </c>
      <c r="AX149" s="12" t="s">
        <v>82</v>
      </c>
      <c r="AY149" s="142" t="s">
        <v>128</v>
      </c>
    </row>
    <row r="150" spans="2:65" s="1" customFormat="1" ht="16.5" customHeight="1">
      <c r="B150" s="32"/>
      <c r="C150" s="127" t="s">
        <v>179</v>
      </c>
      <c r="D150" s="127" t="s">
        <v>130</v>
      </c>
      <c r="E150" s="128" t="s">
        <v>180</v>
      </c>
      <c r="F150" s="129" t="s">
        <v>181</v>
      </c>
      <c r="G150" s="130" t="s">
        <v>171</v>
      </c>
      <c r="H150" s="131">
        <v>21.6</v>
      </c>
      <c r="I150" s="132"/>
      <c r="J150" s="133">
        <f>ROUND(I150*H150,1)</f>
        <v>0</v>
      </c>
      <c r="K150" s="129" t="s">
        <v>134</v>
      </c>
      <c r="L150" s="32"/>
      <c r="M150" s="134" t="s">
        <v>1</v>
      </c>
      <c r="N150" s="135" t="s">
        <v>42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135</v>
      </c>
      <c r="AT150" s="138" t="s">
        <v>130</v>
      </c>
      <c r="AU150" s="138" t="s">
        <v>84</v>
      </c>
      <c r="AY150" s="17" t="s">
        <v>128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82</v>
      </c>
      <c r="BK150" s="139">
        <f>ROUND(I150*H150,1)</f>
        <v>0</v>
      </c>
      <c r="BL150" s="17" t="s">
        <v>135</v>
      </c>
      <c r="BM150" s="138" t="s">
        <v>182</v>
      </c>
    </row>
    <row r="151" spans="2:65" s="1" customFormat="1" ht="21.75" customHeight="1">
      <c r="B151" s="32"/>
      <c r="C151" s="127" t="s">
        <v>8</v>
      </c>
      <c r="D151" s="127" t="s">
        <v>130</v>
      </c>
      <c r="E151" s="128" t="s">
        <v>183</v>
      </c>
      <c r="F151" s="129" t="s">
        <v>184</v>
      </c>
      <c r="G151" s="130" t="s">
        <v>171</v>
      </c>
      <c r="H151" s="131">
        <v>21.6</v>
      </c>
      <c r="I151" s="132"/>
      <c r="J151" s="133">
        <f>ROUND(I151*H151,1)</f>
        <v>0</v>
      </c>
      <c r="K151" s="129" t="s">
        <v>134</v>
      </c>
      <c r="L151" s="32"/>
      <c r="M151" s="134" t="s">
        <v>1</v>
      </c>
      <c r="N151" s="135" t="s">
        <v>42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135</v>
      </c>
      <c r="AT151" s="138" t="s">
        <v>130</v>
      </c>
      <c r="AU151" s="138" t="s">
        <v>84</v>
      </c>
      <c r="AY151" s="17" t="s">
        <v>128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82</v>
      </c>
      <c r="BK151" s="139">
        <f>ROUND(I151*H151,1)</f>
        <v>0</v>
      </c>
      <c r="BL151" s="17" t="s">
        <v>135</v>
      </c>
      <c r="BM151" s="138" t="s">
        <v>185</v>
      </c>
    </row>
    <row r="152" spans="2:65" s="12" customFormat="1" ht="11.25">
      <c r="B152" s="140"/>
      <c r="D152" s="141" t="s">
        <v>137</v>
      </c>
      <c r="E152" s="142" t="s">
        <v>1</v>
      </c>
      <c r="F152" s="143" t="s">
        <v>186</v>
      </c>
      <c r="H152" s="144">
        <v>21.6</v>
      </c>
      <c r="I152" s="145"/>
      <c r="L152" s="140"/>
      <c r="M152" s="146"/>
      <c r="T152" s="147"/>
      <c r="AT152" s="142" t="s">
        <v>137</v>
      </c>
      <c r="AU152" s="142" t="s">
        <v>84</v>
      </c>
      <c r="AV152" s="12" t="s">
        <v>84</v>
      </c>
      <c r="AW152" s="12" t="s">
        <v>32</v>
      </c>
      <c r="AX152" s="12" t="s">
        <v>82</v>
      </c>
      <c r="AY152" s="142" t="s">
        <v>128</v>
      </c>
    </row>
    <row r="153" spans="2:65" s="1" customFormat="1" ht="24.2" customHeight="1">
      <c r="B153" s="32"/>
      <c r="C153" s="127" t="s">
        <v>187</v>
      </c>
      <c r="D153" s="127" t="s">
        <v>130</v>
      </c>
      <c r="E153" s="128" t="s">
        <v>188</v>
      </c>
      <c r="F153" s="129" t="s">
        <v>189</v>
      </c>
      <c r="G153" s="130" t="s">
        <v>171</v>
      </c>
      <c r="H153" s="131">
        <v>194.4</v>
      </c>
      <c r="I153" s="132"/>
      <c r="J153" s="133">
        <f>ROUND(I153*H153,1)</f>
        <v>0</v>
      </c>
      <c r="K153" s="129" t="s">
        <v>134</v>
      </c>
      <c r="L153" s="32"/>
      <c r="M153" s="134" t="s">
        <v>1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135</v>
      </c>
      <c r="AT153" s="138" t="s">
        <v>130</v>
      </c>
      <c r="AU153" s="138" t="s">
        <v>84</v>
      </c>
      <c r="AY153" s="17" t="s">
        <v>128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82</v>
      </c>
      <c r="BK153" s="139">
        <f>ROUND(I153*H153,1)</f>
        <v>0</v>
      </c>
      <c r="BL153" s="17" t="s">
        <v>135</v>
      </c>
      <c r="BM153" s="138" t="s">
        <v>190</v>
      </c>
    </row>
    <row r="154" spans="2:65" s="12" customFormat="1" ht="11.25">
      <c r="B154" s="140"/>
      <c r="D154" s="141" t="s">
        <v>137</v>
      </c>
      <c r="F154" s="143" t="s">
        <v>191</v>
      </c>
      <c r="H154" s="144">
        <v>194.4</v>
      </c>
      <c r="I154" s="145"/>
      <c r="L154" s="140"/>
      <c r="M154" s="146"/>
      <c r="T154" s="147"/>
      <c r="AT154" s="142" t="s">
        <v>137</v>
      </c>
      <c r="AU154" s="142" t="s">
        <v>84</v>
      </c>
      <c r="AV154" s="12" t="s">
        <v>84</v>
      </c>
      <c r="AW154" s="12" t="s">
        <v>4</v>
      </c>
      <c r="AX154" s="12" t="s">
        <v>82</v>
      </c>
      <c r="AY154" s="142" t="s">
        <v>128</v>
      </c>
    </row>
    <row r="155" spans="2:65" s="1" customFormat="1" ht="16.5" customHeight="1">
      <c r="B155" s="32"/>
      <c r="C155" s="127" t="s">
        <v>192</v>
      </c>
      <c r="D155" s="127" t="s">
        <v>130</v>
      </c>
      <c r="E155" s="128" t="s">
        <v>193</v>
      </c>
      <c r="F155" s="129" t="s">
        <v>194</v>
      </c>
      <c r="G155" s="130" t="s">
        <v>171</v>
      </c>
      <c r="H155" s="131">
        <v>21.6</v>
      </c>
      <c r="I155" s="132"/>
      <c r="J155" s="133">
        <f>ROUND(I155*H155,1)</f>
        <v>0</v>
      </c>
      <c r="K155" s="129" t="s">
        <v>134</v>
      </c>
      <c r="L155" s="32"/>
      <c r="M155" s="134" t="s">
        <v>1</v>
      </c>
      <c r="N155" s="135" t="s">
        <v>42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135</v>
      </c>
      <c r="AT155" s="138" t="s">
        <v>130</v>
      </c>
      <c r="AU155" s="138" t="s">
        <v>84</v>
      </c>
      <c r="AY155" s="17" t="s">
        <v>128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82</v>
      </c>
      <c r="BK155" s="139">
        <f>ROUND(I155*H155,1)</f>
        <v>0</v>
      </c>
      <c r="BL155" s="17" t="s">
        <v>135</v>
      </c>
      <c r="BM155" s="138" t="s">
        <v>195</v>
      </c>
    </row>
    <row r="156" spans="2:65" s="1" customFormat="1" ht="16.5" customHeight="1">
      <c r="B156" s="32"/>
      <c r="C156" s="127" t="s">
        <v>196</v>
      </c>
      <c r="D156" s="127" t="s">
        <v>130</v>
      </c>
      <c r="E156" s="128" t="s">
        <v>197</v>
      </c>
      <c r="F156" s="129" t="s">
        <v>198</v>
      </c>
      <c r="G156" s="130" t="s">
        <v>199</v>
      </c>
      <c r="H156" s="131">
        <v>41.04</v>
      </c>
      <c r="I156" s="132"/>
      <c r="J156" s="133">
        <f>ROUND(I156*H156,1)</f>
        <v>0</v>
      </c>
      <c r="K156" s="129" t="s">
        <v>134</v>
      </c>
      <c r="L156" s="32"/>
      <c r="M156" s="134" t="s">
        <v>1</v>
      </c>
      <c r="N156" s="135" t="s">
        <v>42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135</v>
      </c>
      <c r="AT156" s="138" t="s">
        <v>130</v>
      </c>
      <c r="AU156" s="138" t="s">
        <v>84</v>
      </c>
      <c r="AY156" s="17" t="s">
        <v>128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82</v>
      </c>
      <c r="BK156" s="139">
        <f>ROUND(I156*H156,1)</f>
        <v>0</v>
      </c>
      <c r="BL156" s="17" t="s">
        <v>135</v>
      </c>
      <c r="BM156" s="138" t="s">
        <v>200</v>
      </c>
    </row>
    <row r="157" spans="2:65" s="12" customFormat="1" ht="11.25">
      <c r="B157" s="140"/>
      <c r="D157" s="141" t="s">
        <v>137</v>
      </c>
      <c r="F157" s="143" t="s">
        <v>201</v>
      </c>
      <c r="H157" s="144">
        <v>41.04</v>
      </c>
      <c r="I157" s="145"/>
      <c r="L157" s="140"/>
      <c r="M157" s="146"/>
      <c r="T157" s="147"/>
      <c r="AT157" s="142" t="s">
        <v>137</v>
      </c>
      <c r="AU157" s="142" t="s">
        <v>84</v>
      </c>
      <c r="AV157" s="12" t="s">
        <v>84</v>
      </c>
      <c r="AW157" s="12" t="s">
        <v>4</v>
      </c>
      <c r="AX157" s="12" t="s">
        <v>82</v>
      </c>
      <c r="AY157" s="142" t="s">
        <v>128</v>
      </c>
    </row>
    <row r="158" spans="2:65" s="1" customFormat="1" ht="16.5" customHeight="1">
      <c r="B158" s="32"/>
      <c r="C158" s="127" t="s">
        <v>202</v>
      </c>
      <c r="D158" s="127" t="s">
        <v>130</v>
      </c>
      <c r="E158" s="128" t="s">
        <v>203</v>
      </c>
      <c r="F158" s="129" t="s">
        <v>204</v>
      </c>
      <c r="G158" s="130" t="s">
        <v>171</v>
      </c>
      <c r="H158" s="131">
        <v>17.28</v>
      </c>
      <c r="I158" s="132"/>
      <c r="J158" s="133">
        <f>ROUND(I158*H158,1)</f>
        <v>0</v>
      </c>
      <c r="K158" s="129" t="s">
        <v>134</v>
      </c>
      <c r="L158" s="32"/>
      <c r="M158" s="134" t="s">
        <v>1</v>
      </c>
      <c r="N158" s="135" t="s">
        <v>42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135</v>
      </c>
      <c r="AT158" s="138" t="s">
        <v>130</v>
      </c>
      <c r="AU158" s="138" t="s">
        <v>84</v>
      </c>
      <c r="AY158" s="17" t="s">
        <v>128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82</v>
      </c>
      <c r="BK158" s="139">
        <f>ROUND(I158*H158,1)</f>
        <v>0</v>
      </c>
      <c r="BL158" s="17" t="s">
        <v>135</v>
      </c>
      <c r="BM158" s="138" t="s">
        <v>205</v>
      </c>
    </row>
    <row r="159" spans="2:65" s="12" customFormat="1" ht="11.25">
      <c r="B159" s="140"/>
      <c r="D159" s="141" t="s">
        <v>137</v>
      </c>
      <c r="E159" s="142" t="s">
        <v>1</v>
      </c>
      <c r="F159" s="143" t="s">
        <v>206</v>
      </c>
      <c r="H159" s="144">
        <v>17.28</v>
      </c>
      <c r="I159" s="145"/>
      <c r="L159" s="140"/>
      <c r="M159" s="146"/>
      <c r="T159" s="147"/>
      <c r="AT159" s="142" t="s">
        <v>137</v>
      </c>
      <c r="AU159" s="142" t="s">
        <v>84</v>
      </c>
      <c r="AV159" s="12" t="s">
        <v>84</v>
      </c>
      <c r="AW159" s="12" t="s">
        <v>32</v>
      </c>
      <c r="AX159" s="12" t="s">
        <v>82</v>
      </c>
      <c r="AY159" s="142" t="s">
        <v>128</v>
      </c>
    </row>
    <row r="160" spans="2:65" s="1" customFormat="1" ht="16.5" customHeight="1">
      <c r="B160" s="32"/>
      <c r="C160" s="148" t="s">
        <v>207</v>
      </c>
      <c r="D160" s="148" t="s">
        <v>208</v>
      </c>
      <c r="E160" s="149" t="s">
        <v>209</v>
      </c>
      <c r="F160" s="150" t="s">
        <v>210</v>
      </c>
      <c r="G160" s="151" t="s">
        <v>199</v>
      </c>
      <c r="H160" s="152">
        <v>41.472000000000001</v>
      </c>
      <c r="I160" s="153"/>
      <c r="J160" s="154">
        <f>ROUND(I160*H160,1)</f>
        <v>0</v>
      </c>
      <c r="K160" s="150" t="s">
        <v>134</v>
      </c>
      <c r="L160" s="155"/>
      <c r="M160" s="156" t="s">
        <v>1</v>
      </c>
      <c r="N160" s="157" t="s">
        <v>42</v>
      </c>
      <c r="P160" s="136">
        <f>O160*H160</f>
        <v>0</v>
      </c>
      <c r="Q160" s="136">
        <v>1</v>
      </c>
      <c r="R160" s="136">
        <f>Q160*H160</f>
        <v>41.472000000000001</v>
      </c>
      <c r="S160" s="136">
        <v>0</v>
      </c>
      <c r="T160" s="137">
        <f>S160*H160</f>
        <v>0</v>
      </c>
      <c r="AR160" s="138" t="s">
        <v>164</v>
      </c>
      <c r="AT160" s="138" t="s">
        <v>208</v>
      </c>
      <c r="AU160" s="138" t="s">
        <v>84</v>
      </c>
      <c r="AY160" s="17" t="s">
        <v>128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82</v>
      </c>
      <c r="BK160" s="139">
        <f>ROUND(I160*H160,1)</f>
        <v>0</v>
      </c>
      <c r="BL160" s="17" t="s">
        <v>135</v>
      </c>
      <c r="BM160" s="138" t="s">
        <v>211</v>
      </c>
    </row>
    <row r="161" spans="2:65" s="12" customFormat="1" ht="11.25">
      <c r="B161" s="140"/>
      <c r="D161" s="141" t="s">
        <v>137</v>
      </c>
      <c r="E161" s="142" t="s">
        <v>1</v>
      </c>
      <c r="F161" s="143" t="s">
        <v>212</v>
      </c>
      <c r="H161" s="144">
        <v>41.472000000000001</v>
      </c>
      <c r="I161" s="145"/>
      <c r="L161" s="140"/>
      <c r="M161" s="146"/>
      <c r="T161" s="147"/>
      <c r="AT161" s="142" t="s">
        <v>137</v>
      </c>
      <c r="AU161" s="142" t="s">
        <v>84</v>
      </c>
      <c r="AV161" s="12" t="s">
        <v>84</v>
      </c>
      <c r="AW161" s="12" t="s">
        <v>32</v>
      </c>
      <c r="AX161" s="12" t="s">
        <v>82</v>
      </c>
      <c r="AY161" s="142" t="s">
        <v>128</v>
      </c>
    </row>
    <row r="162" spans="2:65" s="1" customFormat="1" ht="16.5" customHeight="1">
      <c r="B162" s="32"/>
      <c r="C162" s="127" t="s">
        <v>213</v>
      </c>
      <c r="D162" s="127" t="s">
        <v>130</v>
      </c>
      <c r="E162" s="128" t="s">
        <v>214</v>
      </c>
      <c r="F162" s="129" t="s">
        <v>215</v>
      </c>
      <c r="G162" s="130" t="s">
        <v>133</v>
      </c>
      <c r="H162" s="131">
        <v>45</v>
      </c>
      <c r="I162" s="132"/>
      <c r="J162" s="133">
        <f>ROUND(I162*H162,1)</f>
        <v>0</v>
      </c>
      <c r="K162" s="129" t="s">
        <v>134</v>
      </c>
      <c r="L162" s="32"/>
      <c r="M162" s="134" t="s">
        <v>1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135</v>
      </c>
      <c r="AT162" s="138" t="s">
        <v>130</v>
      </c>
      <c r="AU162" s="138" t="s">
        <v>84</v>
      </c>
      <c r="AY162" s="17" t="s">
        <v>128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82</v>
      </c>
      <c r="BK162" s="139">
        <f>ROUND(I162*H162,1)</f>
        <v>0</v>
      </c>
      <c r="BL162" s="17" t="s">
        <v>135</v>
      </c>
      <c r="BM162" s="138" t="s">
        <v>216</v>
      </c>
    </row>
    <row r="163" spans="2:65" s="1" customFormat="1" ht="16.5" customHeight="1">
      <c r="B163" s="32"/>
      <c r="C163" s="148" t="s">
        <v>217</v>
      </c>
      <c r="D163" s="148" t="s">
        <v>208</v>
      </c>
      <c r="E163" s="149" t="s">
        <v>218</v>
      </c>
      <c r="F163" s="150" t="s">
        <v>219</v>
      </c>
      <c r="G163" s="151" t="s">
        <v>220</v>
      </c>
      <c r="H163" s="152">
        <v>9</v>
      </c>
      <c r="I163" s="153"/>
      <c r="J163" s="154">
        <f>ROUND(I163*H163,1)</f>
        <v>0</v>
      </c>
      <c r="K163" s="150" t="s">
        <v>134</v>
      </c>
      <c r="L163" s="155"/>
      <c r="M163" s="156" t="s">
        <v>1</v>
      </c>
      <c r="N163" s="157" t="s">
        <v>42</v>
      </c>
      <c r="P163" s="136">
        <f>O163*H163</f>
        <v>0</v>
      </c>
      <c r="Q163" s="136">
        <v>1E-3</v>
      </c>
      <c r="R163" s="136">
        <f>Q163*H163</f>
        <v>9.0000000000000011E-3</v>
      </c>
      <c r="S163" s="136">
        <v>0</v>
      </c>
      <c r="T163" s="137">
        <f>S163*H163</f>
        <v>0</v>
      </c>
      <c r="AR163" s="138" t="s">
        <v>164</v>
      </c>
      <c r="AT163" s="138" t="s">
        <v>208</v>
      </c>
      <c r="AU163" s="138" t="s">
        <v>84</v>
      </c>
      <c r="AY163" s="17" t="s">
        <v>128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82</v>
      </c>
      <c r="BK163" s="139">
        <f>ROUND(I163*H163,1)</f>
        <v>0</v>
      </c>
      <c r="BL163" s="17" t="s">
        <v>135</v>
      </c>
      <c r="BM163" s="138" t="s">
        <v>221</v>
      </c>
    </row>
    <row r="164" spans="2:65" s="12" customFormat="1" ht="11.25">
      <c r="B164" s="140"/>
      <c r="D164" s="141" t="s">
        <v>137</v>
      </c>
      <c r="E164" s="142" t="s">
        <v>1</v>
      </c>
      <c r="F164" s="143" t="s">
        <v>222</v>
      </c>
      <c r="H164" s="144">
        <v>9</v>
      </c>
      <c r="I164" s="145"/>
      <c r="L164" s="140"/>
      <c r="M164" s="146"/>
      <c r="T164" s="147"/>
      <c r="AT164" s="142" t="s">
        <v>137</v>
      </c>
      <c r="AU164" s="142" t="s">
        <v>84</v>
      </c>
      <c r="AV164" s="12" t="s">
        <v>84</v>
      </c>
      <c r="AW164" s="12" t="s">
        <v>32</v>
      </c>
      <c r="AX164" s="12" t="s">
        <v>82</v>
      </c>
      <c r="AY164" s="142" t="s">
        <v>128</v>
      </c>
    </row>
    <row r="165" spans="2:65" s="1" customFormat="1" ht="16.5" customHeight="1">
      <c r="B165" s="32"/>
      <c r="C165" s="127" t="s">
        <v>223</v>
      </c>
      <c r="D165" s="127" t="s">
        <v>130</v>
      </c>
      <c r="E165" s="128" t="s">
        <v>224</v>
      </c>
      <c r="F165" s="129" t="s">
        <v>225</v>
      </c>
      <c r="G165" s="130" t="s">
        <v>133</v>
      </c>
      <c r="H165" s="131">
        <v>45</v>
      </c>
      <c r="I165" s="132"/>
      <c r="J165" s="133">
        <f>ROUND(I165*H165,1)</f>
        <v>0</v>
      </c>
      <c r="K165" s="129" t="s">
        <v>134</v>
      </c>
      <c r="L165" s="32"/>
      <c r="M165" s="134" t="s">
        <v>1</v>
      </c>
      <c r="N165" s="135" t="s">
        <v>42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135</v>
      </c>
      <c r="AT165" s="138" t="s">
        <v>130</v>
      </c>
      <c r="AU165" s="138" t="s">
        <v>84</v>
      </c>
      <c r="AY165" s="17" t="s">
        <v>128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7" t="s">
        <v>82</v>
      </c>
      <c r="BK165" s="139">
        <f>ROUND(I165*H165,1)</f>
        <v>0</v>
      </c>
      <c r="BL165" s="17" t="s">
        <v>135</v>
      </c>
      <c r="BM165" s="138" t="s">
        <v>226</v>
      </c>
    </row>
    <row r="166" spans="2:65" s="1" customFormat="1" ht="21.75" customHeight="1">
      <c r="B166" s="32"/>
      <c r="C166" s="127" t="s">
        <v>7</v>
      </c>
      <c r="D166" s="127" t="s">
        <v>130</v>
      </c>
      <c r="E166" s="128" t="s">
        <v>227</v>
      </c>
      <c r="F166" s="129" t="s">
        <v>228</v>
      </c>
      <c r="G166" s="130" t="s">
        <v>133</v>
      </c>
      <c r="H166" s="131">
        <v>45</v>
      </c>
      <c r="I166" s="132"/>
      <c r="J166" s="133">
        <f>ROUND(I166*H166,1)</f>
        <v>0</v>
      </c>
      <c r="K166" s="129" t="s">
        <v>134</v>
      </c>
      <c r="L166" s="32"/>
      <c r="M166" s="134" t="s">
        <v>1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135</v>
      </c>
      <c r="AT166" s="138" t="s">
        <v>130</v>
      </c>
      <c r="AU166" s="138" t="s">
        <v>84</v>
      </c>
      <c r="AY166" s="17" t="s">
        <v>128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82</v>
      </c>
      <c r="BK166" s="139">
        <f>ROUND(I166*H166,1)</f>
        <v>0</v>
      </c>
      <c r="BL166" s="17" t="s">
        <v>135</v>
      </c>
      <c r="BM166" s="138" t="s">
        <v>229</v>
      </c>
    </row>
    <row r="167" spans="2:65" s="12" customFormat="1" ht="11.25">
      <c r="B167" s="140"/>
      <c r="D167" s="141" t="s">
        <v>137</v>
      </c>
      <c r="E167" s="142" t="s">
        <v>1</v>
      </c>
      <c r="F167" s="143" t="s">
        <v>230</v>
      </c>
      <c r="H167" s="144">
        <v>45</v>
      </c>
      <c r="I167" s="145"/>
      <c r="L167" s="140"/>
      <c r="M167" s="146"/>
      <c r="T167" s="147"/>
      <c r="AT167" s="142" t="s">
        <v>137</v>
      </c>
      <c r="AU167" s="142" t="s">
        <v>84</v>
      </c>
      <c r="AV167" s="12" t="s">
        <v>84</v>
      </c>
      <c r="AW167" s="12" t="s">
        <v>32</v>
      </c>
      <c r="AX167" s="12" t="s">
        <v>82</v>
      </c>
      <c r="AY167" s="142" t="s">
        <v>128</v>
      </c>
    </row>
    <row r="168" spans="2:65" s="1" customFormat="1" ht="16.5" customHeight="1">
      <c r="B168" s="32"/>
      <c r="C168" s="148" t="s">
        <v>231</v>
      </c>
      <c r="D168" s="148" t="s">
        <v>208</v>
      </c>
      <c r="E168" s="149" t="s">
        <v>232</v>
      </c>
      <c r="F168" s="150" t="s">
        <v>233</v>
      </c>
      <c r="G168" s="151" t="s">
        <v>171</v>
      </c>
      <c r="H168" s="152">
        <v>2.25</v>
      </c>
      <c r="I168" s="153"/>
      <c r="J168" s="154">
        <f>ROUND(I168*H168,1)</f>
        <v>0</v>
      </c>
      <c r="K168" s="150" t="s">
        <v>134</v>
      </c>
      <c r="L168" s="155"/>
      <c r="M168" s="156" t="s">
        <v>1</v>
      </c>
      <c r="N168" s="157" t="s">
        <v>42</v>
      </c>
      <c r="P168" s="136">
        <f>O168*H168</f>
        <v>0</v>
      </c>
      <c r="Q168" s="136">
        <v>0.21</v>
      </c>
      <c r="R168" s="136">
        <f>Q168*H168</f>
        <v>0.47249999999999998</v>
      </c>
      <c r="S168" s="136">
        <v>0</v>
      </c>
      <c r="T168" s="137">
        <f>S168*H168</f>
        <v>0</v>
      </c>
      <c r="AR168" s="138" t="s">
        <v>164</v>
      </c>
      <c r="AT168" s="138" t="s">
        <v>208</v>
      </c>
      <c r="AU168" s="138" t="s">
        <v>84</v>
      </c>
      <c r="AY168" s="17" t="s">
        <v>128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82</v>
      </c>
      <c r="BK168" s="139">
        <f>ROUND(I168*H168,1)</f>
        <v>0</v>
      </c>
      <c r="BL168" s="17" t="s">
        <v>135</v>
      </c>
      <c r="BM168" s="138" t="s">
        <v>234</v>
      </c>
    </row>
    <row r="169" spans="2:65" s="12" customFormat="1" ht="11.25">
      <c r="B169" s="140"/>
      <c r="D169" s="141" t="s">
        <v>137</v>
      </c>
      <c r="E169" s="142" t="s">
        <v>1</v>
      </c>
      <c r="F169" s="143" t="s">
        <v>235</v>
      </c>
      <c r="H169" s="144">
        <v>2.25</v>
      </c>
      <c r="I169" s="145"/>
      <c r="L169" s="140"/>
      <c r="M169" s="146"/>
      <c r="T169" s="147"/>
      <c r="AT169" s="142" t="s">
        <v>137</v>
      </c>
      <c r="AU169" s="142" t="s">
        <v>84</v>
      </c>
      <c r="AV169" s="12" t="s">
        <v>84</v>
      </c>
      <c r="AW169" s="12" t="s">
        <v>32</v>
      </c>
      <c r="AX169" s="12" t="s">
        <v>82</v>
      </c>
      <c r="AY169" s="142" t="s">
        <v>128</v>
      </c>
    </row>
    <row r="170" spans="2:65" s="1" customFormat="1" ht="16.5" customHeight="1">
      <c r="B170" s="32"/>
      <c r="C170" s="127" t="s">
        <v>236</v>
      </c>
      <c r="D170" s="127" t="s">
        <v>130</v>
      </c>
      <c r="E170" s="128" t="s">
        <v>237</v>
      </c>
      <c r="F170" s="129" t="s">
        <v>238</v>
      </c>
      <c r="G170" s="130" t="s">
        <v>133</v>
      </c>
      <c r="H170" s="131">
        <v>45</v>
      </c>
      <c r="I170" s="132"/>
      <c r="J170" s="133">
        <f>ROUND(I170*H170,1)</f>
        <v>0</v>
      </c>
      <c r="K170" s="129" t="s">
        <v>134</v>
      </c>
      <c r="L170" s="32"/>
      <c r="M170" s="134" t="s">
        <v>1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135</v>
      </c>
      <c r="AT170" s="138" t="s">
        <v>130</v>
      </c>
      <c r="AU170" s="138" t="s">
        <v>84</v>
      </c>
      <c r="AY170" s="17" t="s">
        <v>128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82</v>
      </c>
      <c r="BK170" s="139">
        <f>ROUND(I170*H170,1)</f>
        <v>0</v>
      </c>
      <c r="BL170" s="17" t="s">
        <v>135</v>
      </c>
      <c r="BM170" s="138" t="s">
        <v>239</v>
      </c>
    </row>
    <row r="171" spans="2:65" s="1" customFormat="1" ht="16.5" customHeight="1">
      <c r="B171" s="32"/>
      <c r="C171" s="127" t="s">
        <v>240</v>
      </c>
      <c r="D171" s="127" t="s">
        <v>130</v>
      </c>
      <c r="E171" s="128" t="s">
        <v>241</v>
      </c>
      <c r="F171" s="129" t="s">
        <v>242</v>
      </c>
      <c r="G171" s="130" t="s">
        <v>133</v>
      </c>
      <c r="H171" s="131">
        <v>45</v>
      </c>
      <c r="I171" s="132"/>
      <c r="J171" s="133">
        <f>ROUND(I171*H171,1)</f>
        <v>0</v>
      </c>
      <c r="K171" s="129" t="s">
        <v>134</v>
      </c>
      <c r="L171" s="32"/>
      <c r="M171" s="134" t="s">
        <v>1</v>
      </c>
      <c r="N171" s="135" t="s">
        <v>42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135</v>
      </c>
      <c r="AT171" s="138" t="s">
        <v>130</v>
      </c>
      <c r="AU171" s="138" t="s">
        <v>84</v>
      </c>
      <c r="AY171" s="17" t="s">
        <v>128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82</v>
      </c>
      <c r="BK171" s="139">
        <f>ROUND(I171*H171,1)</f>
        <v>0</v>
      </c>
      <c r="BL171" s="17" t="s">
        <v>135</v>
      </c>
      <c r="BM171" s="138" t="s">
        <v>243</v>
      </c>
    </row>
    <row r="172" spans="2:65" s="1" customFormat="1" ht="16.5" customHeight="1">
      <c r="B172" s="32"/>
      <c r="C172" s="127" t="s">
        <v>244</v>
      </c>
      <c r="D172" s="127" t="s">
        <v>130</v>
      </c>
      <c r="E172" s="128" t="s">
        <v>245</v>
      </c>
      <c r="F172" s="129" t="s">
        <v>246</v>
      </c>
      <c r="G172" s="130" t="s">
        <v>133</v>
      </c>
      <c r="H172" s="131">
        <v>45</v>
      </c>
      <c r="I172" s="132"/>
      <c r="J172" s="133">
        <f>ROUND(I172*H172,1)</f>
        <v>0</v>
      </c>
      <c r="K172" s="129" t="s">
        <v>134</v>
      </c>
      <c r="L172" s="32"/>
      <c r="M172" s="134" t="s">
        <v>1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135</v>
      </c>
      <c r="AT172" s="138" t="s">
        <v>130</v>
      </c>
      <c r="AU172" s="138" t="s">
        <v>84</v>
      </c>
      <c r="AY172" s="17" t="s">
        <v>128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82</v>
      </c>
      <c r="BK172" s="139">
        <f>ROUND(I172*H172,1)</f>
        <v>0</v>
      </c>
      <c r="BL172" s="17" t="s">
        <v>135</v>
      </c>
      <c r="BM172" s="138" t="s">
        <v>247</v>
      </c>
    </row>
    <row r="173" spans="2:65" s="11" customFormat="1" ht="22.9" customHeight="1">
      <c r="B173" s="115"/>
      <c r="D173" s="116" t="s">
        <v>76</v>
      </c>
      <c r="E173" s="125" t="s">
        <v>84</v>
      </c>
      <c r="F173" s="125" t="s">
        <v>248</v>
      </c>
      <c r="I173" s="118"/>
      <c r="J173" s="126">
        <f>BK173</f>
        <v>0</v>
      </c>
      <c r="L173" s="115"/>
      <c r="M173" s="120"/>
      <c r="P173" s="121">
        <f>SUM(P174:P175)</f>
        <v>0</v>
      </c>
      <c r="R173" s="121">
        <f>SUM(R174:R175)</f>
        <v>10.038629999999999</v>
      </c>
      <c r="T173" s="122">
        <f>SUM(T174:T175)</f>
        <v>0</v>
      </c>
      <c r="AR173" s="116" t="s">
        <v>82</v>
      </c>
      <c r="AT173" s="123" t="s">
        <v>76</v>
      </c>
      <c r="AU173" s="123" t="s">
        <v>82</v>
      </c>
      <c r="AY173" s="116" t="s">
        <v>128</v>
      </c>
      <c r="BK173" s="124">
        <f>SUM(BK174:BK175)</f>
        <v>0</v>
      </c>
    </row>
    <row r="174" spans="2:65" s="1" customFormat="1" ht="21.75" customHeight="1">
      <c r="B174" s="32"/>
      <c r="C174" s="127" t="s">
        <v>249</v>
      </c>
      <c r="D174" s="127" t="s">
        <v>130</v>
      </c>
      <c r="E174" s="128" t="s">
        <v>250</v>
      </c>
      <c r="F174" s="129" t="s">
        <v>251</v>
      </c>
      <c r="G174" s="130" t="s">
        <v>154</v>
      </c>
      <c r="H174" s="131">
        <v>49</v>
      </c>
      <c r="I174" s="132"/>
      <c r="J174" s="133">
        <f>ROUND(I174*H174,1)</f>
        <v>0</v>
      </c>
      <c r="K174" s="129" t="s">
        <v>134</v>
      </c>
      <c r="L174" s="32"/>
      <c r="M174" s="134" t="s">
        <v>1</v>
      </c>
      <c r="N174" s="135" t="s">
        <v>42</v>
      </c>
      <c r="P174" s="136">
        <f>O174*H174</f>
        <v>0</v>
      </c>
      <c r="Q174" s="136">
        <v>0.20477000000000001</v>
      </c>
      <c r="R174" s="136">
        <f>Q174*H174</f>
        <v>10.03373</v>
      </c>
      <c r="S174" s="136">
        <v>0</v>
      </c>
      <c r="T174" s="137">
        <f>S174*H174</f>
        <v>0</v>
      </c>
      <c r="AR174" s="138" t="s">
        <v>135</v>
      </c>
      <c r="AT174" s="138" t="s">
        <v>130</v>
      </c>
      <c r="AU174" s="138" t="s">
        <v>84</v>
      </c>
      <c r="AY174" s="17" t="s">
        <v>128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82</v>
      </c>
      <c r="BK174" s="139">
        <f>ROUND(I174*H174,1)</f>
        <v>0</v>
      </c>
      <c r="BL174" s="17" t="s">
        <v>135</v>
      </c>
      <c r="BM174" s="138" t="s">
        <v>252</v>
      </c>
    </row>
    <row r="175" spans="2:65" s="1" customFormat="1" ht="16.5" customHeight="1">
      <c r="B175" s="32"/>
      <c r="C175" s="127" t="s">
        <v>253</v>
      </c>
      <c r="D175" s="127" t="s">
        <v>130</v>
      </c>
      <c r="E175" s="128" t="s">
        <v>254</v>
      </c>
      <c r="F175" s="129" t="s">
        <v>255</v>
      </c>
      <c r="G175" s="130" t="s">
        <v>154</v>
      </c>
      <c r="H175" s="131">
        <v>49</v>
      </c>
      <c r="I175" s="132"/>
      <c r="J175" s="133">
        <f>ROUND(I175*H175,1)</f>
        <v>0</v>
      </c>
      <c r="K175" s="129" t="s">
        <v>134</v>
      </c>
      <c r="L175" s="32"/>
      <c r="M175" s="134" t="s">
        <v>1</v>
      </c>
      <c r="N175" s="135" t="s">
        <v>42</v>
      </c>
      <c r="P175" s="136">
        <f>O175*H175</f>
        <v>0</v>
      </c>
      <c r="Q175" s="136">
        <v>1E-4</v>
      </c>
      <c r="R175" s="136">
        <f>Q175*H175</f>
        <v>4.8999999999999998E-3</v>
      </c>
      <c r="S175" s="136">
        <v>0</v>
      </c>
      <c r="T175" s="137">
        <f>S175*H175</f>
        <v>0</v>
      </c>
      <c r="AR175" s="138" t="s">
        <v>135</v>
      </c>
      <c r="AT175" s="138" t="s">
        <v>130</v>
      </c>
      <c r="AU175" s="138" t="s">
        <v>84</v>
      </c>
      <c r="AY175" s="17" t="s">
        <v>128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82</v>
      </c>
      <c r="BK175" s="139">
        <f>ROUND(I175*H175,1)</f>
        <v>0</v>
      </c>
      <c r="BL175" s="17" t="s">
        <v>135</v>
      </c>
      <c r="BM175" s="138" t="s">
        <v>256</v>
      </c>
    </row>
    <row r="176" spans="2:65" s="11" customFormat="1" ht="22.9" customHeight="1">
      <c r="B176" s="115"/>
      <c r="D176" s="116" t="s">
        <v>76</v>
      </c>
      <c r="E176" s="125" t="s">
        <v>151</v>
      </c>
      <c r="F176" s="125" t="s">
        <v>257</v>
      </c>
      <c r="I176" s="118"/>
      <c r="J176" s="126">
        <f>BK176</f>
        <v>0</v>
      </c>
      <c r="L176" s="115"/>
      <c r="M176" s="120"/>
      <c r="P176" s="121">
        <f>SUM(P177:P181)</f>
        <v>0</v>
      </c>
      <c r="R176" s="121">
        <f>SUM(R177:R181)</f>
        <v>2.3904000000000001</v>
      </c>
      <c r="T176" s="122">
        <f>SUM(T177:T181)</f>
        <v>0</v>
      </c>
      <c r="AR176" s="116" t="s">
        <v>82</v>
      </c>
      <c r="AT176" s="123" t="s">
        <v>76</v>
      </c>
      <c r="AU176" s="123" t="s">
        <v>82</v>
      </c>
      <c r="AY176" s="116" t="s">
        <v>128</v>
      </c>
      <c r="BK176" s="124">
        <f>SUM(BK177:BK181)</f>
        <v>0</v>
      </c>
    </row>
    <row r="177" spans="2:65" s="1" customFormat="1" ht="16.5" customHeight="1">
      <c r="B177" s="32"/>
      <c r="C177" s="127" t="s">
        <v>258</v>
      </c>
      <c r="D177" s="127" t="s">
        <v>130</v>
      </c>
      <c r="E177" s="128" t="s">
        <v>259</v>
      </c>
      <c r="F177" s="129" t="s">
        <v>260</v>
      </c>
      <c r="G177" s="130" t="s">
        <v>133</v>
      </c>
      <c r="H177" s="131">
        <v>18</v>
      </c>
      <c r="I177" s="132"/>
      <c r="J177" s="133">
        <f>ROUND(I177*H177,1)</f>
        <v>0</v>
      </c>
      <c r="K177" s="129" t="s">
        <v>134</v>
      </c>
      <c r="L177" s="32"/>
      <c r="M177" s="134" t="s">
        <v>1</v>
      </c>
      <c r="N177" s="135" t="s">
        <v>42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135</v>
      </c>
      <c r="AT177" s="138" t="s">
        <v>130</v>
      </c>
      <c r="AU177" s="138" t="s">
        <v>84</v>
      </c>
      <c r="AY177" s="17" t="s">
        <v>128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82</v>
      </c>
      <c r="BK177" s="139">
        <f>ROUND(I177*H177,1)</f>
        <v>0</v>
      </c>
      <c r="BL177" s="17" t="s">
        <v>135</v>
      </c>
      <c r="BM177" s="138" t="s">
        <v>261</v>
      </c>
    </row>
    <row r="178" spans="2:65" s="1" customFormat="1" ht="16.5" customHeight="1">
      <c r="B178" s="32"/>
      <c r="C178" s="127" t="s">
        <v>262</v>
      </c>
      <c r="D178" s="127" t="s">
        <v>130</v>
      </c>
      <c r="E178" s="128" t="s">
        <v>263</v>
      </c>
      <c r="F178" s="129" t="s">
        <v>264</v>
      </c>
      <c r="G178" s="130" t="s">
        <v>133</v>
      </c>
      <c r="H178" s="131">
        <v>18</v>
      </c>
      <c r="I178" s="132"/>
      <c r="J178" s="133">
        <f>ROUND(I178*H178,1)</f>
        <v>0</v>
      </c>
      <c r="K178" s="129" t="s">
        <v>134</v>
      </c>
      <c r="L178" s="32"/>
      <c r="M178" s="134" t="s">
        <v>1</v>
      </c>
      <c r="N178" s="135" t="s">
        <v>42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135</v>
      </c>
      <c r="AT178" s="138" t="s">
        <v>130</v>
      </c>
      <c r="AU178" s="138" t="s">
        <v>84</v>
      </c>
      <c r="AY178" s="17" t="s">
        <v>128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82</v>
      </c>
      <c r="BK178" s="139">
        <f>ROUND(I178*H178,1)</f>
        <v>0</v>
      </c>
      <c r="BL178" s="17" t="s">
        <v>135</v>
      </c>
      <c r="BM178" s="138" t="s">
        <v>265</v>
      </c>
    </row>
    <row r="179" spans="2:65" s="1" customFormat="1" ht="16.5" customHeight="1">
      <c r="B179" s="32"/>
      <c r="C179" s="127" t="s">
        <v>266</v>
      </c>
      <c r="D179" s="127" t="s">
        <v>130</v>
      </c>
      <c r="E179" s="128" t="s">
        <v>267</v>
      </c>
      <c r="F179" s="129" t="s">
        <v>268</v>
      </c>
      <c r="G179" s="130" t="s">
        <v>133</v>
      </c>
      <c r="H179" s="131">
        <v>8</v>
      </c>
      <c r="I179" s="132"/>
      <c r="J179" s="133">
        <f>ROUND(I179*H179,1)</f>
        <v>0</v>
      </c>
      <c r="K179" s="129" t="s">
        <v>134</v>
      </c>
      <c r="L179" s="32"/>
      <c r="M179" s="134" t="s">
        <v>1</v>
      </c>
      <c r="N179" s="135" t="s">
        <v>42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135</v>
      </c>
      <c r="AT179" s="138" t="s">
        <v>130</v>
      </c>
      <c r="AU179" s="138" t="s">
        <v>84</v>
      </c>
      <c r="AY179" s="17" t="s">
        <v>128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82</v>
      </c>
      <c r="BK179" s="139">
        <f>ROUND(I179*H179,1)</f>
        <v>0</v>
      </c>
      <c r="BL179" s="17" t="s">
        <v>135</v>
      </c>
      <c r="BM179" s="138" t="s">
        <v>269</v>
      </c>
    </row>
    <row r="180" spans="2:65" s="1" customFormat="1" ht="16.5" customHeight="1">
      <c r="B180" s="32"/>
      <c r="C180" s="127" t="s">
        <v>270</v>
      </c>
      <c r="D180" s="127" t="s">
        <v>130</v>
      </c>
      <c r="E180" s="128" t="s">
        <v>271</v>
      </c>
      <c r="F180" s="129" t="s">
        <v>272</v>
      </c>
      <c r="G180" s="130" t="s">
        <v>133</v>
      </c>
      <c r="H180" s="131">
        <v>8</v>
      </c>
      <c r="I180" s="132"/>
      <c r="J180" s="133">
        <f>ROUND(I180*H180,1)</f>
        <v>0</v>
      </c>
      <c r="K180" s="129" t="s">
        <v>134</v>
      </c>
      <c r="L180" s="32"/>
      <c r="M180" s="134" t="s">
        <v>1</v>
      </c>
      <c r="N180" s="135" t="s">
        <v>42</v>
      </c>
      <c r="P180" s="136">
        <f>O180*H180</f>
        <v>0</v>
      </c>
      <c r="Q180" s="136">
        <v>8.8800000000000004E-2</v>
      </c>
      <c r="R180" s="136">
        <f>Q180*H180</f>
        <v>0.71040000000000003</v>
      </c>
      <c r="S180" s="136">
        <v>0</v>
      </c>
      <c r="T180" s="137">
        <f>S180*H180</f>
        <v>0</v>
      </c>
      <c r="AR180" s="138" t="s">
        <v>135</v>
      </c>
      <c r="AT180" s="138" t="s">
        <v>130</v>
      </c>
      <c r="AU180" s="138" t="s">
        <v>84</v>
      </c>
      <c r="AY180" s="17" t="s">
        <v>128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82</v>
      </c>
      <c r="BK180" s="139">
        <f>ROUND(I180*H180,1)</f>
        <v>0</v>
      </c>
      <c r="BL180" s="17" t="s">
        <v>135</v>
      </c>
      <c r="BM180" s="138" t="s">
        <v>273</v>
      </c>
    </row>
    <row r="181" spans="2:65" s="1" customFormat="1" ht="16.5" customHeight="1">
      <c r="B181" s="32"/>
      <c r="C181" s="148" t="s">
        <v>274</v>
      </c>
      <c r="D181" s="148" t="s">
        <v>208</v>
      </c>
      <c r="E181" s="149" t="s">
        <v>275</v>
      </c>
      <c r="F181" s="150" t="s">
        <v>276</v>
      </c>
      <c r="G181" s="151" t="s">
        <v>133</v>
      </c>
      <c r="H181" s="152">
        <v>8</v>
      </c>
      <c r="I181" s="153"/>
      <c r="J181" s="154">
        <f>ROUND(I181*H181,1)</f>
        <v>0</v>
      </c>
      <c r="K181" s="150" t="s">
        <v>134</v>
      </c>
      <c r="L181" s="155"/>
      <c r="M181" s="156" t="s">
        <v>1</v>
      </c>
      <c r="N181" s="157" t="s">
        <v>42</v>
      </c>
      <c r="P181" s="136">
        <f>O181*H181</f>
        <v>0</v>
      </c>
      <c r="Q181" s="136">
        <v>0.21</v>
      </c>
      <c r="R181" s="136">
        <f>Q181*H181</f>
        <v>1.68</v>
      </c>
      <c r="S181" s="136">
        <v>0</v>
      </c>
      <c r="T181" s="137">
        <f>S181*H181</f>
        <v>0</v>
      </c>
      <c r="AR181" s="138" t="s">
        <v>164</v>
      </c>
      <c r="AT181" s="138" t="s">
        <v>208</v>
      </c>
      <c r="AU181" s="138" t="s">
        <v>84</v>
      </c>
      <c r="AY181" s="17" t="s">
        <v>128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82</v>
      </c>
      <c r="BK181" s="139">
        <f>ROUND(I181*H181,1)</f>
        <v>0</v>
      </c>
      <c r="BL181" s="17" t="s">
        <v>135</v>
      </c>
      <c r="BM181" s="138" t="s">
        <v>277</v>
      </c>
    </row>
    <row r="182" spans="2:65" s="11" customFormat="1" ht="22.9" customHeight="1">
      <c r="B182" s="115"/>
      <c r="D182" s="116" t="s">
        <v>76</v>
      </c>
      <c r="E182" s="125" t="s">
        <v>156</v>
      </c>
      <c r="F182" s="125" t="s">
        <v>278</v>
      </c>
      <c r="I182" s="118"/>
      <c r="J182" s="126">
        <f>BK182</f>
        <v>0</v>
      </c>
      <c r="L182" s="115"/>
      <c r="M182" s="120"/>
      <c r="P182" s="121">
        <f>SUM(P183:P276)</f>
        <v>0</v>
      </c>
      <c r="R182" s="121">
        <f>SUM(R183:R276)</f>
        <v>19.5084053</v>
      </c>
      <c r="T182" s="122">
        <f>SUM(T183:T276)</f>
        <v>3.3E-3</v>
      </c>
      <c r="AR182" s="116" t="s">
        <v>82</v>
      </c>
      <c r="AT182" s="123" t="s">
        <v>76</v>
      </c>
      <c r="AU182" s="123" t="s">
        <v>82</v>
      </c>
      <c r="AY182" s="116" t="s">
        <v>128</v>
      </c>
      <c r="BK182" s="124">
        <f>SUM(BK183:BK276)</f>
        <v>0</v>
      </c>
    </row>
    <row r="183" spans="2:65" s="1" customFormat="1" ht="16.5" customHeight="1">
      <c r="B183" s="32"/>
      <c r="C183" s="127" t="s">
        <v>279</v>
      </c>
      <c r="D183" s="127" t="s">
        <v>130</v>
      </c>
      <c r="E183" s="128" t="s">
        <v>280</v>
      </c>
      <c r="F183" s="129" t="s">
        <v>281</v>
      </c>
      <c r="G183" s="130" t="s">
        <v>133</v>
      </c>
      <c r="H183" s="131">
        <v>11.558999999999999</v>
      </c>
      <c r="I183" s="132"/>
      <c r="J183" s="133">
        <f>ROUND(I183*H183,1)</f>
        <v>0</v>
      </c>
      <c r="K183" s="129" t="s">
        <v>134</v>
      </c>
      <c r="L183" s="32"/>
      <c r="M183" s="134" t="s">
        <v>1</v>
      </c>
      <c r="N183" s="135" t="s">
        <v>42</v>
      </c>
      <c r="P183" s="136">
        <f>O183*H183</f>
        <v>0</v>
      </c>
      <c r="Q183" s="136">
        <v>3.4680000000000002E-2</v>
      </c>
      <c r="R183" s="136">
        <f>Q183*H183</f>
        <v>0.40086611999999999</v>
      </c>
      <c r="S183" s="136">
        <v>0</v>
      </c>
      <c r="T183" s="137">
        <f>S183*H183</f>
        <v>0</v>
      </c>
      <c r="AR183" s="138" t="s">
        <v>135</v>
      </c>
      <c r="AT183" s="138" t="s">
        <v>130</v>
      </c>
      <c r="AU183" s="138" t="s">
        <v>84</v>
      </c>
      <c r="AY183" s="17" t="s">
        <v>128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82</v>
      </c>
      <c r="BK183" s="139">
        <f>ROUND(I183*H183,1)</f>
        <v>0</v>
      </c>
      <c r="BL183" s="17" t="s">
        <v>135</v>
      </c>
      <c r="BM183" s="138" t="s">
        <v>282</v>
      </c>
    </row>
    <row r="184" spans="2:65" s="12" customFormat="1" ht="11.25">
      <c r="B184" s="140"/>
      <c r="D184" s="141" t="s">
        <v>137</v>
      </c>
      <c r="E184" s="142" t="s">
        <v>1</v>
      </c>
      <c r="F184" s="143" t="s">
        <v>283</v>
      </c>
      <c r="H184" s="144">
        <v>19.600000000000001</v>
      </c>
      <c r="I184" s="145"/>
      <c r="L184" s="140"/>
      <c r="M184" s="146"/>
      <c r="T184" s="147"/>
      <c r="AT184" s="142" t="s">
        <v>137</v>
      </c>
      <c r="AU184" s="142" t="s">
        <v>84</v>
      </c>
      <c r="AV184" s="12" t="s">
        <v>84</v>
      </c>
      <c r="AW184" s="12" t="s">
        <v>32</v>
      </c>
      <c r="AX184" s="12" t="s">
        <v>77</v>
      </c>
      <c r="AY184" s="142" t="s">
        <v>128</v>
      </c>
    </row>
    <row r="185" spans="2:65" s="12" customFormat="1" ht="11.25">
      <c r="B185" s="140"/>
      <c r="D185" s="141" t="s">
        <v>137</v>
      </c>
      <c r="E185" s="142" t="s">
        <v>1</v>
      </c>
      <c r="F185" s="143" t="s">
        <v>284</v>
      </c>
      <c r="H185" s="144">
        <v>16.8</v>
      </c>
      <c r="I185" s="145"/>
      <c r="L185" s="140"/>
      <c r="M185" s="146"/>
      <c r="T185" s="147"/>
      <c r="AT185" s="142" t="s">
        <v>137</v>
      </c>
      <c r="AU185" s="142" t="s">
        <v>84</v>
      </c>
      <c r="AV185" s="12" t="s">
        <v>84</v>
      </c>
      <c r="AW185" s="12" t="s">
        <v>32</v>
      </c>
      <c r="AX185" s="12" t="s">
        <v>77</v>
      </c>
      <c r="AY185" s="142" t="s">
        <v>128</v>
      </c>
    </row>
    <row r="186" spans="2:65" s="12" customFormat="1" ht="11.25">
      <c r="B186" s="140"/>
      <c r="D186" s="141" t="s">
        <v>137</v>
      </c>
      <c r="E186" s="142" t="s">
        <v>1</v>
      </c>
      <c r="F186" s="143" t="s">
        <v>285</v>
      </c>
      <c r="H186" s="144">
        <v>2.13</v>
      </c>
      <c r="I186" s="145"/>
      <c r="L186" s="140"/>
      <c r="M186" s="146"/>
      <c r="T186" s="147"/>
      <c r="AT186" s="142" t="s">
        <v>137</v>
      </c>
      <c r="AU186" s="142" t="s">
        <v>84</v>
      </c>
      <c r="AV186" s="12" t="s">
        <v>84</v>
      </c>
      <c r="AW186" s="12" t="s">
        <v>32</v>
      </c>
      <c r="AX186" s="12" t="s">
        <v>77</v>
      </c>
      <c r="AY186" s="142" t="s">
        <v>128</v>
      </c>
    </row>
    <row r="187" spans="2:65" s="13" customFormat="1" ht="11.25">
      <c r="B187" s="158"/>
      <c r="D187" s="141" t="s">
        <v>137</v>
      </c>
      <c r="E187" s="159" t="s">
        <v>1</v>
      </c>
      <c r="F187" s="160" t="s">
        <v>286</v>
      </c>
      <c r="H187" s="161">
        <v>38.530000000000008</v>
      </c>
      <c r="I187" s="162"/>
      <c r="L187" s="158"/>
      <c r="M187" s="163"/>
      <c r="T187" s="164"/>
      <c r="AT187" s="159" t="s">
        <v>137</v>
      </c>
      <c r="AU187" s="159" t="s">
        <v>84</v>
      </c>
      <c r="AV187" s="13" t="s">
        <v>135</v>
      </c>
      <c r="AW187" s="13" t="s">
        <v>32</v>
      </c>
      <c r="AX187" s="13" t="s">
        <v>77</v>
      </c>
      <c r="AY187" s="159" t="s">
        <v>128</v>
      </c>
    </row>
    <row r="188" spans="2:65" s="12" customFormat="1" ht="11.25">
      <c r="B188" s="140"/>
      <c r="D188" s="141" t="s">
        <v>137</v>
      </c>
      <c r="E188" s="142" t="s">
        <v>1</v>
      </c>
      <c r="F188" s="143" t="s">
        <v>287</v>
      </c>
      <c r="H188" s="144">
        <v>11.558999999999999</v>
      </c>
      <c r="I188" s="145"/>
      <c r="L188" s="140"/>
      <c r="M188" s="146"/>
      <c r="T188" s="147"/>
      <c r="AT188" s="142" t="s">
        <v>137</v>
      </c>
      <c r="AU188" s="142" t="s">
        <v>84</v>
      </c>
      <c r="AV188" s="12" t="s">
        <v>84</v>
      </c>
      <c r="AW188" s="12" t="s">
        <v>32</v>
      </c>
      <c r="AX188" s="12" t="s">
        <v>77</v>
      </c>
      <c r="AY188" s="142" t="s">
        <v>128</v>
      </c>
    </row>
    <row r="189" spans="2:65" s="13" customFormat="1" ht="11.25">
      <c r="B189" s="158"/>
      <c r="D189" s="141" t="s">
        <v>137</v>
      </c>
      <c r="E189" s="159" t="s">
        <v>1</v>
      </c>
      <c r="F189" s="160" t="s">
        <v>286</v>
      </c>
      <c r="H189" s="161">
        <v>11.558999999999999</v>
      </c>
      <c r="I189" s="162"/>
      <c r="L189" s="158"/>
      <c r="M189" s="163"/>
      <c r="T189" s="164"/>
      <c r="AT189" s="159" t="s">
        <v>137</v>
      </c>
      <c r="AU189" s="159" t="s">
        <v>84</v>
      </c>
      <c r="AV189" s="13" t="s">
        <v>135</v>
      </c>
      <c r="AW189" s="13" t="s">
        <v>32</v>
      </c>
      <c r="AX189" s="13" t="s">
        <v>82</v>
      </c>
      <c r="AY189" s="159" t="s">
        <v>128</v>
      </c>
    </row>
    <row r="190" spans="2:65" s="1" customFormat="1" ht="16.5" customHeight="1">
      <c r="B190" s="32"/>
      <c r="C190" s="127" t="s">
        <v>288</v>
      </c>
      <c r="D190" s="127" t="s">
        <v>130</v>
      </c>
      <c r="E190" s="128" t="s">
        <v>289</v>
      </c>
      <c r="F190" s="129" t="s">
        <v>290</v>
      </c>
      <c r="G190" s="130" t="s">
        <v>133</v>
      </c>
      <c r="H190" s="131">
        <v>173.22</v>
      </c>
      <c r="I190" s="132"/>
      <c r="J190" s="133">
        <f>ROUND(I190*H190,1)</f>
        <v>0</v>
      </c>
      <c r="K190" s="129" t="s">
        <v>134</v>
      </c>
      <c r="L190" s="32"/>
      <c r="M190" s="134" t="s">
        <v>1</v>
      </c>
      <c r="N190" s="135" t="s">
        <v>42</v>
      </c>
      <c r="P190" s="136">
        <f>O190*H190</f>
        <v>0</v>
      </c>
      <c r="Q190" s="136">
        <v>2.5999999999999998E-4</v>
      </c>
      <c r="R190" s="136">
        <f>Q190*H190</f>
        <v>4.5037199999999993E-2</v>
      </c>
      <c r="S190" s="136">
        <v>0</v>
      </c>
      <c r="T190" s="137">
        <f>S190*H190</f>
        <v>0</v>
      </c>
      <c r="AR190" s="138" t="s">
        <v>135</v>
      </c>
      <c r="AT190" s="138" t="s">
        <v>130</v>
      </c>
      <c r="AU190" s="138" t="s">
        <v>84</v>
      </c>
      <c r="AY190" s="17" t="s">
        <v>128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82</v>
      </c>
      <c r="BK190" s="139">
        <f>ROUND(I190*H190,1)</f>
        <v>0</v>
      </c>
      <c r="BL190" s="17" t="s">
        <v>135</v>
      </c>
      <c r="BM190" s="138" t="s">
        <v>291</v>
      </c>
    </row>
    <row r="191" spans="2:65" s="12" customFormat="1" ht="11.25">
      <c r="B191" s="140"/>
      <c r="D191" s="141" t="s">
        <v>137</v>
      </c>
      <c r="E191" s="142" t="s">
        <v>1</v>
      </c>
      <c r="F191" s="143" t="s">
        <v>292</v>
      </c>
      <c r="H191" s="144">
        <v>144.62</v>
      </c>
      <c r="I191" s="145"/>
      <c r="L191" s="140"/>
      <c r="M191" s="146"/>
      <c r="T191" s="147"/>
      <c r="AT191" s="142" t="s">
        <v>137</v>
      </c>
      <c r="AU191" s="142" t="s">
        <v>84</v>
      </c>
      <c r="AV191" s="12" t="s">
        <v>84</v>
      </c>
      <c r="AW191" s="12" t="s">
        <v>32</v>
      </c>
      <c r="AX191" s="12" t="s">
        <v>77</v>
      </c>
      <c r="AY191" s="142" t="s">
        <v>128</v>
      </c>
    </row>
    <row r="192" spans="2:65" s="12" customFormat="1" ht="11.25">
      <c r="B192" s="140"/>
      <c r="D192" s="141" t="s">
        <v>137</v>
      </c>
      <c r="E192" s="142" t="s">
        <v>1</v>
      </c>
      <c r="F192" s="143" t="s">
        <v>293</v>
      </c>
      <c r="H192" s="144">
        <v>28.6</v>
      </c>
      <c r="I192" s="145"/>
      <c r="L192" s="140"/>
      <c r="M192" s="146"/>
      <c r="T192" s="147"/>
      <c r="AT192" s="142" t="s">
        <v>137</v>
      </c>
      <c r="AU192" s="142" t="s">
        <v>84</v>
      </c>
      <c r="AV192" s="12" t="s">
        <v>84</v>
      </c>
      <c r="AW192" s="12" t="s">
        <v>32</v>
      </c>
      <c r="AX192" s="12" t="s">
        <v>77</v>
      </c>
      <c r="AY192" s="142" t="s">
        <v>128</v>
      </c>
    </row>
    <row r="193" spans="2:65" s="13" customFormat="1" ht="11.25">
      <c r="B193" s="158"/>
      <c r="D193" s="141" t="s">
        <v>137</v>
      </c>
      <c r="E193" s="159" t="s">
        <v>1</v>
      </c>
      <c r="F193" s="160" t="s">
        <v>286</v>
      </c>
      <c r="H193" s="161">
        <v>173.22</v>
      </c>
      <c r="I193" s="162"/>
      <c r="L193" s="158"/>
      <c r="M193" s="163"/>
      <c r="T193" s="164"/>
      <c r="AT193" s="159" t="s">
        <v>137</v>
      </c>
      <c r="AU193" s="159" t="s">
        <v>84</v>
      </c>
      <c r="AV193" s="13" t="s">
        <v>135</v>
      </c>
      <c r="AW193" s="13" t="s">
        <v>32</v>
      </c>
      <c r="AX193" s="13" t="s">
        <v>82</v>
      </c>
      <c r="AY193" s="159" t="s">
        <v>128</v>
      </c>
    </row>
    <row r="194" spans="2:65" s="1" customFormat="1" ht="16.5" customHeight="1">
      <c r="B194" s="32"/>
      <c r="C194" s="127" t="s">
        <v>294</v>
      </c>
      <c r="D194" s="127" t="s">
        <v>130</v>
      </c>
      <c r="E194" s="128" t="s">
        <v>295</v>
      </c>
      <c r="F194" s="129" t="s">
        <v>296</v>
      </c>
      <c r="G194" s="130" t="s">
        <v>133</v>
      </c>
      <c r="H194" s="131">
        <v>60</v>
      </c>
      <c r="I194" s="132"/>
      <c r="J194" s="133">
        <f>ROUND(I194*H194,1)</f>
        <v>0</v>
      </c>
      <c r="K194" s="129" t="s">
        <v>134</v>
      </c>
      <c r="L194" s="32"/>
      <c r="M194" s="134" t="s">
        <v>1</v>
      </c>
      <c r="N194" s="135" t="s">
        <v>42</v>
      </c>
      <c r="P194" s="136">
        <f>O194*H194</f>
        <v>0</v>
      </c>
      <c r="Q194" s="136">
        <v>2.7300000000000001E-2</v>
      </c>
      <c r="R194" s="136">
        <f>Q194*H194</f>
        <v>1.6380000000000001</v>
      </c>
      <c r="S194" s="136">
        <v>0</v>
      </c>
      <c r="T194" s="137">
        <f>S194*H194</f>
        <v>0</v>
      </c>
      <c r="AR194" s="138" t="s">
        <v>135</v>
      </c>
      <c r="AT194" s="138" t="s">
        <v>130</v>
      </c>
      <c r="AU194" s="138" t="s">
        <v>84</v>
      </c>
      <c r="AY194" s="17" t="s">
        <v>128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82</v>
      </c>
      <c r="BK194" s="139">
        <f>ROUND(I194*H194,1)</f>
        <v>0</v>
      </c>
      <c r="BL194" s="17" t="s">
        <v>135</v>
      </c>
      <c r="BM194" s="138" t="s">
        <v>297</v>
      </c>
    </row>
    <row r="195" spans="2:65" s="12" customFormat="1" ht="11.25">
      <c r="B195" s="140"/>
      <c r="D195" s="141" t="s">
        <v>137</v>
      </c>
      <c r="E195" s="142" t="s">
        <v>1</v>
      </c>
      <c r="F195" s="143" t="s">
        <v>298</v>
      </c>
      <c r="H195" s="144">
        <v>60</v>
      </c>
      <c r="I195" s="145"/>
      <c r="L195" s="140"/>
      <c r="M195" s="146"/>
      <c r="T195" s="147"/>
      <c r="AT195" s="142" t="s">
        <v>137</v>
      </c>
      <c r="AU195" s="142" t="s">
        <v>84</v>
      </c>
      <c r="AV195" s="12" t="s">
        <v>84</v>
      </c>
      <c r="AW195" s="12" t="s">
        <v>32</v>
      </c>
      <c r="AX195" s="12" t="s">
        <v>82</v>
      </c>
      <c r="AY195" s="142" t="s">
        <v>128</v>
      </c>
    </row>
    <row r="196" spans="2:65" s="1" customFormat="1" ht="24.2" customHeight="1">
      <c r="B196" s="32"/>
      <c r="C196" s="127" t="s">
        <v>299</v>
      </c>
      <c r="D196" s="127" t="s">
        <v>130</v>
      </c>
      <c r="E196" s="128" t="s">
        <v>300</v>
      </c>
      <c r="F196" s="129" t="s">
        <v>301</v>
      </c>
      <c r="G196" s="130" t="s">
        <v>133</v>
      </c>
      <c r="H196" s="131">
        <v>57.6</v>
      </c>
      <c r="I196" s="132"/>
      <c r="J196" s="133">
        <f>ROUND(I196*H196,1)</f>
        <v>0</v>
      </c>
      <c r="K196" s="129" t="s">
        <v>134</v>
      </c>
      <c r="L196" s="32"/>
      <c r="M196" s="134" t="s">
        <v>1</v>
      </c>
      <c r="N196" s="135" t="s">
        <v>42</v>
      </c>
      <c r="P196" s="136">
        <f>O196*H196</f>
        <v>0</v>
      </c>
      <c r="Q196" s="136">
        <v>8.5199999999999998E-3</v>
      </c>
      <c r="R196" s="136">
        <f>Q196*H196</f>
        <v>0.49075200000000002</v>
      </c>
      <c r="S196" s="136">
        <v>0</v>
      </c>
      <c r="T196" s="137">
        <f>S196*H196</f>
        <v>0</v>
      </c>
      <c r="AR196" s="138" t="s">
        <v>135</v>
      </c>
      <c r="AT196" s="138" t="s">
        <v>130</v>
      </c>
      <c r="AU196" s="138" t="s">
        <v>84</v>
      </c>
      <c r="AY196" s="17" t="s">
        <v>128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82</v>
      </c>
      <c r="BK196" s="139">
        <f>ROUND(I196*H196,1)</f>
        <v>0</v>
      </c>
      <c r="BL196" s="17" t="s">
        <v>135</v>
      </c>
      <c r="BM196" s="138" t="s">
        <v>302</v>
      </c>
    </row>
    <row r="197" spans="2:65" s="12" customFormat="1" ht="11.25">
      <c r="B197" s="140"/>
      <c r="D197" s="141" t="s">
        <v>137</v>
      </c>
      <c r="E197" s="142" t="s">
        <v>1</v>
      </c>
      <c r="F197" s="143" t="s">
        <v>303</v>
      </c>
      <c r="H197" s="144">
        <v>57.6</v>
      </c>
      <c r="I197" s="145"/>
      <c r="L197" s="140"/>
      <c r="M197" s="146"/>
      <c r="T197" s="147"/>
      <c r="AT197" s="142" t="s">
        <v>137</v>
      </c>
      <c r="AU197" s="142" t="s">
        <v>84</v>
      </c>
      <c r="AV197" s="12" t="s">
        <v>84</v>
      </c>
      <c r="AW197" s="12" t="s">
        <v>32</v>
      </c>
      <c r="AX197" s="12" t="s">
        <v>82</v>
      </c>
      <c r="AY197" s="142" t="s">
        <v>128</v>
      </c>
    </row>
    <row r="198" spans="2:65" s="1" customFormat="1" ht="16.5" customHeight="1">
      <c r="B198" s="32"/>
      <c r="C198" s="148" t="s">
        <v>304</v>
      </c>
      <c r="D198" s="148" t="s">
        <v>208</v>
      </c>
      <c r="E198" s="149" t="s">
        <v>305</v>
      </c>
      <c r="F198" s="150" t="s">
        <v>306</v>
      </c>
      <c r="G198" s="151" t="s">
        <v>133</v>
      </c>
      <c r="H198" s="152">
        <v>63.36</v>
      </c>
      <c r="I198" s="153"/>
      <c r="J198" s="154">
        <f>ROUND(I198*H198,1)</f>
        <v>0</v>
      </c>
      <c r="K198" s="150" t="s">
        <v>134</v>
      </c>
      <c r="L198" s="155"/>
      <c r="M198" s="156" t="s">
        <v>1</v>
      </c>
      <c r="N198" s="157" t="s">
        <v>42</v>
      </c>
      <c r="P198" s="136">
        <f>O198*H198</f>
        <v>0</v>
      </c>
      <c r="Q198" s="136">
        <v>3.15E-3</v>
      </c>
      <c r="R198" s="136">
        <f>Q198*H198</f>
        <v>0.19958400000000001</v>
      </c>
      <c r="S198" s="136">
        <v>0</v>
      </c>
      <c r="T198" s="137">
        <f>S198*H198</f>
        <v>0</v>
      </c>
      <c r="AR198" s="138" t="s">
        <v>164</v>
      </c>
      <c r="AT198" s="138" t="s">
        <v>208</v>
      </c>
      <c r="AU198" s="138" t="s">
        <v>84</v>
      </c>
      <c r="AY198" s="17" t="s">
        <v>128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82</v>
      </c>
      <c r="BK198" s="139">
        <f>ROUND(I198*H198,1)</f>
        <v>0</v>
      </c>
      <c r="BL198" s="17" t="s">
        <v>135</v>
      </c>
      <c r="BM198" s="138" t="s">
        <v>307</v>
      </c>
    </row>
    <row r="199" spans="2:65" s="12" customFormat="1" ht="11.25">
      <c r="B199" s="140"/>
      <c r="D199" s="141" t="s">
        <v>137</v>
      </c>
      <c r="E199" s="142" t="s">
        <v>1</v>
      </c>
      <c r="F199" s="143" t="s">
        <v>308</v>
      </c>
      <c r="H199" s="144">
        <v>63.36</v>
      </c>
      <c r="I199" s="145"/>
      <c r="L199" s="140"/>
      <c r="M199" s="146"/>
      <c r="T199" s="147"/>
      <c r="AT199" s="142" t="s">
        <v>137</v>
      </c>
      <c r="AU199" s="142" t="s">
        <v>84</v>
      </c>
      <c r="AV199" s="12" t="s">
        <v>84</v>
      </c>
      <c r="AW199" s="12" t="s">
        <v>32</v>
      </c>
      <c r="AX199" s="12" t="s">
        <v>82</v>
      </c>
      <c r="AY199" s="142" t="s">
        <v>128</v>
      </c>
    </row>
    <row r="200" spans="2:65" s="1" customFormat="1" ht="24.2" customHeight="1">
      <c r="B200" s="32"/>
      <c r="C200" s="127" t="s">
        <v>309</v>
      </c>
      <c r="D200" s="127" t="s">
        <v>130</v>
      </c>
      <c r="E200" s="128" t="s">
        <v>310</v>
      </c>
      <c r="F200" s="129" t="s">
        <v>311</v>
      </c>
      <c r="G200" s="130" t="s">
        <v>133</v>
      </c>
      <c r="H200" s="131">
        <v>144.62</v>
      </c>
      <c r="I200" s="132"/>
      <c r="J200" s="133">
        <f>ROUND(I200*H200,1)</f>
        <v>0</v>
      </c>
      <c r="K200" s="129" t="s">
        <v>134</v>
      </c>
      <c r="L200" s="32"/>
      <c r="M200" s="134" t="s">
        <v>1</v>
      </c>
      <c r="N200" s="135" t="s">
        <v>42</v>
      </c>
      <c r="P200" s="136">
        <f>O200*H200</f>
        <v>0</v>
      </c>
      <c r="Q200" s="136">
        <v>8.6E-3</v>
      </c>
      <c r="R200" s="136">
        <f>Q200*H200</f>
        <v>1.2437320000000001</v>
      </c>
      <c r="S200" s="136">
        <v>0</v>
      </c>
      <c r="T200" s="137">
        <f>S200*H200</f>
        <v>0</v>
      </c>
      <c r="AR200" s="138" t="s">
        <v>135</v>
      </c>
      <c r="AT200" s="138" t="s">
        <v>130</v>
      </c>
      <c r="AU200" s="138" t="s">
        <v>84</v>
      </c>
      <c r="AY200" s="17" t="s">
        <v>128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82</v>
      </c>
      <c r="BK200" s="139">
        <f>ROUND(I200*H200,1)</f>
        <v>0</v>
      </c>
      <c r="BL200" s="17" t="s">
        <v>135</v>
      </c>
      <c r="BM200" s="138" t="s">
        <v>312</v>
      </c>
    </row>
    <row r="201" spans="2:65" s="1" customFormat="1" ht="16.5" customHeight="1">
      <c r="B201" s="32"/>
      <c r="C201" s="148" t="s">
        <v>313</v>
      </c>
      <c r="D201" s="148" t="s">
        <v>208</v>
      </c>
      <c r="E201" s="149" t="s">
        <v>314</v>
      </c>
      <c r="F201" s="150" t="s">
        <v>315</v>
      </c>
      <c r="G201" s="151" t="s">
        <v>133</v>
      </c>
      <c r="H201" s="152">
        <v>33.082000000000001</v>
      </c>
      <c r="I201" s="153"/>
      <c r="J201" s="154">
        <f>ROUND(I201*H201,1)</f>
        <v>0</v>
      </c>
      <c r="K201" s="150" t="s">
        <v>134</v>
      </c>
      <c r="L201" s="155"/>
      <c r="M201" s="156" t="s">
        <v>1</v>
      </c>
      <c r="N201" s="157" t="s">
        <v>42</v>
      </c>
      <c r="P201" s="136">
        <f>O201*H201</f>
        <v>0</v>
      </c>
      <c r="Q201" s="136">
        <v>2.2399999999999998E-3</v>
      </c>
      <c r="R201" s="136">
        <f>Q201*H201</f>
        <v>7.4103679999999991E-2</v>
      </c>
      <c r="S201" s="136">
        <v>0</v>
      </c>
      <c r="T201" s="137">
        <f>S201*H201</f>
        <v>0</v>
      </c>
      <c r="AR201" s="138" t="s">
        <v>164</v>
      </c>
      <c r="AT201" s="138" t="s">
        <v>208</v>
      </c>
      <c r="AU201" s="138" t="s">
        <v>84</v>
      </c>
      <c r="AY201" s="17" t="s">
        <v>128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82</v>
      </c>
      <c r="BK201" s="139">
        <f>ROUND(I201*H201,1)</f>
        <v>0</v>
      </c>
      <c r="BL201" s="17" t="s">
        <v>135</v>
      </c>
      <c r="BM201" s="138" t="s">
        <v>316</v>
      </c>
    </row>
    <row r="202" spans="2:65" s="12" customFormat="1" ht="11.25">
      <c r="B202" s="140"/>
      <c r="D202" s="141" t="s">
        <v>137</v>
      </c>
      <c r="E202" s="142" t="s">
        <v>1</v>
      </c>
      <c r="F202" s="143" t="s">
        <v>317</v>
      </c>
      <c r="H202" s="144">
        <v>159.08199999999999</v>
      </c>
      <c r="I202" s="145"/>
      <c r="L202" s="140"/>
      <c r="M202" s="146"/>
      <c r="T202" s="147"/>
      <c r="AT202" s="142" t="s">
        <v>137</v>
      </c>
      <c r="AU202" s="142" t="s">
        <v>84</v>
      </c>
      <c r="AV202" s="12" t="s">
        <v>84</v>
      </c>
      <c r="AW202" s="12" t="s">
        <v>32</v>
      </c>
      <c r="AX202" s="12" t="s">
        <v>77</v>
      </c>
      <c r="AY202" s="142" t="s">
        <v>128</v>
      </c>
    </row>
    <row r="203" spans="2:65" s="14" customFormat="1" ht="11.25">
      <c r="B203" s="165"/>
      <c r="D203" s="141" t="s">
        <v>137</v>
      </c>
      <c r="E203" s="166" t="s">
        <v>1</v>
      </c>
      <c r="F203" s="167" t="s">
        <v>318</v>
      </c>
      <c r="H203" s="168">
        <v>159.08199999999999</v>
      </c>
      <c r="I203" s="169"/>
      <c r="L203" s="165"/>
      <c r="M203" s="170"/>
      <c r="T203" s="171"/>
      <c r="AT203" s="166" t="s">
        <v>137</v>
      </c>
      <c r="AU203" s="166" t="s">
        <v>84</v>
      </c>
      <c r="AV203" s="14" t="s">
        <v>143</v>
      </c>
      <c r="AW203" s="14" t="s">
        <v>32</v>
      </c>
      <c r="AX203" s="14" t="s">
        <v>77</v>
      </c>
      <c r="AY203" s="166" t="s">
        <v>128</v>
      </c>
    </row>
    <row r="204" spans="2:65" s="12" customFormat="1" ht="11.25">
      <c r="B204" s="140"/>
      <c r="D204" s="141" t="s">
        <v>137</v>
      </c>
      <c r="E204" s="142" t="s">
        <v>1</v>
      </c>
      <c r="F204" s="143" t="s">
        <v>319</v>
      </c>
      <c r="H204" s="144">
        <v>-126</v>
      </c>
      <c r="I204" s="145"/>
      <c r="L204" s="140"/>
      <c r="M204" s="146"/>
      <c r="T204" s="147"/>
      <c r="AT204" s="142" t="s">
        <v>137</v>
      </c>
      <c r="AU204" s="142" t="s">
        <v>84</v>
      </c>
      <c r="AV204" s="12" t="s">
        <v>84</v>
      </c>
      <c r="AW204" s="12" t="s">
        <v>32</v>
      </c>
      <c r="AX204" s="12" t="s">
        <v>77</v>
      </c>
      <c r="AY204" s="142" t="s">
        <v>128</v>
      </c>
    </row>
    <row r="205" spans="2:65" s="14" customFormat="1" ht="11.25">
      <c r="B205" s="165"/>
      <c r="D205" s="141" t="s">
        <v>137</v>
      </c>
      <c r="E205" s="166" t="s">
        <v>1</v>
      </c>
      <c r="F205" s="167" t="s">
        <v>320</v>
      </c>
      <c r="H205" s="168">
        <v>-126</v>
      </c>
      <c r="I205" s="169"/>
      <c r="L205" s="165"/>
      <c r="M205" s="170"/>
      <c r="T205" s="171"/>
      <c r="AT205" s="166" t="s">
        <v>137</v>
      </c>
      <c r="AU205" s="166" t="s">
        <v>84</v>
      </c>
      <c r="AV205" s="14" t="s">
        <v>143</v>
      </c>
      <c r="AW205" s="14" t="s">
        <v>32</v>
      </c>
      <c r="AX205" s="14" t="s">
        <v>77</v>
      </c>
      <c r="AY205" s="166" t="s">
        <v>128</v>
      </c>
    </row>
    <row r="206" spans="2:65" s="13" customFormat="1" ht="11.25">
      <c r="B206" s="158"/>
      <c r="D206" s="141" t="s">
        <v>137</v>
      </c>
      <c r="E206" s="159" t="s">
        <v>1</v>
      </c>
      <c r="F206" s="160" t="s">
        <v>286</v>
      </c>
      <c r="H206" s="161">
        <v>33.081999999999994</v>
      </c>
      <c r="I206" s="162"/>
      <c r="L206" s="158"/>
      <c r="M206" s="163"/>
      <c r="T206" s="164"/>
      <c r="AT206" s="159" t="s">
        <v>137</v>
      </c>
      <c r="AU206" s="159" t="s">
        <v>84</v>
      </c>
      <c r="AV206" s="13" t="s">
        <v>135</v>
      </c>
      <c r="AW206" s="13" t="s">
        <v>32</v>
      </c>
      <c r="AX206" s="13" t="s">
        <v>82</v>
      </c>
      <c r="AY206" s="159" t="s">
        <v>128</v>
      </c>
    </row>
    <row r="207" spans="2:65" s="1" customFormat="1" ht="24.2" customHeight="1">
      <c r="B207" s="32"/>
      <c r="C207" s="127" t="s">
        <v>321</v>
      </c>
      <c r="D207" s="127" t="s">
        <v>130</v>
      </c>
      <c r="E207" s="128" t="s">
        <v>322</v>
      </c>
      <c r="F207" s="129" t="s">
        <v>323</v>
      </c>
      <c r="G207" s="130" t="s">
        <v>154</v>
      </c>
      <c r="H207" s="131">
        <v>48.73</v>
      </c>
      <c r="I207" s="132"/>
      <c r="J207" s="133">
        <f>ROUND(I207*H207,1)</f>
        <v>0</v>
      </c>
      <c r="K207" s="129" t="s">
        <v>134</v>
      </c>
      <c r="L207" s="32"/>
      <c r="M207" s="134" t="s">
        <v>1</v>
      </c>
      <c r="N207" s="135" t="s">
        <v>42</v>
      </c>
      <c r="P207" s="136">
        <f>O207*H207</f>
        <v>0</v>
      </c>
      <c r="Q207" s="136">
        <v>3.3899999999999998E-3</v>
      </c>
      <c r="R207" s="136">
        <f>Q207*H207</f>
        <v>0.16519469999999997</v>
      </c>
      <c r="S207" s="136">
        <v>0</v>
      </c>
      <c r="T207" s="137">
        <f>S207*H207</f>
        <v>0</v>
      </c>
      <c r="AR207" s="138" t="s">
        <v>135</v>
      </c>
      <c r="AT207" s="138" t="s">
        <v>130</v>
      </c>
      <c r="AU207" s="138" t="s">
        <v>84</v>
      </c>
      <c r="AY207" s="17" t="s">
        <v>128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82</v>
      </c>
      <c r="BK207" s="139">
        <f>ROUND(I207*H207,1)</f>
        <v>0</v>
      </c>
      <c r="BL207" s="17" t="s">
        <v>135</v>
      </c>
      <c r="BM207" s="138" t="s">
        <v>324</v>
      </c>
    </row>
    <row r="208" spans="2:65" s="15" customFormat="1" ht="11.25">
      <c r="B208" s="172"/>
      <c r="D208" s="141" t="s">
        <v>137</v>
      </c>
      <c r="E208" s="173" t="s">
        <v>1</v>
      </c>
      <c r="F208" s="174" t="s">
        <v>325</v>
      </c>
      <c r="H208" s="173" t="s">
        <v>1</v>
      </c>
      <c r="I208" s="175"/>
      <c r="L208" s="172"/>
      <c r="M208" s="176"/>
      <c r="T208" s="177"/>
      <c r="AT208" s="173" t="s">
        <v>137</v>
      </c>
      <c r="AU208" s="173" t="s">
        <v>84</v>
      </c>
      <c r="AV208" s="15" t="s">
        <v>82</v>
      </c>
      <c r="AW208" s="15" t="s">
        <v>32</v>
      </c>
      <c r="AX208" s="15" t="s">
        <v>77</v>
      </c>
      <c r="AY208" s="173" t="s">
        <v>128</v>
      </c>
    </row>
    <row r="209" spans="2:65" s="12" customFormat="1" ht="11.25">
      <c r="B209" s="140"/>
      <c r="D209" s="141" t="s">
        <v>137</v>
      </c>
      <c r="E209" s="142" t="s">
        <v>1</v>
      </c>
      <c r="F209" s="143" t="s">
        <v>283</v>
      </c>
      <c r="H209" s="144">
        <v>19.600000000000001</v>
      </c>
      <c r="I209" s="145"/>
      <c r="L209" s="140"/>
      <c r="M209" s="146"/>
      <c r="T209" s="147"/>
      <c r="AT209" s="142" t="s">
        <v>137</v>
      </c>
      <c r="AU209" s="142" t="s">
        <v>84</v>
      </c>
      <c r="AV209" s="12" t="s">
        <v>84</v>
      </c>
      <c r="AW209" s="12" t="s">
        <v>32</v>
      </c>
      <c r="AX209" s="12" t="s">
        <v>77</v>
      </c>
      <c r="AY209" s="142" t="s">
        <v>128</v>
      </c>
    </row>
    <row r="210" spans="2:65" s="12" customFormat="1" ht="11.25">
      <c r="B210" s="140"/>
      <c r="D210" s="141" t="s">
        <v>137</v>
      </c>
      <c r="E210" s="142" t="s">
        <v>1</v>
      </c>
      <c r="F210" s="143" t="s">
        <v>284</v>
      </c>
      <c r="H210" s="144">
        <v>16.8</v>
      </c>
      <c r="I210" s="145"/>
      <c r="L210" s="140"/>
      <c r="M210" s="146"/>
      <c r="T210" s="147"/>
      <c r="AT210" s="142" t="s">
        <v>137</v>
      </c>
      <c r="AU210" s="142" t="s">
        <v>84</v>
      </c>
      <c r="AV210" s="12" t="s">
        <v>84</v>
      </c>
      <c r="AW210" s="12" t="s">
        <v>32</v>
      </c>
      <c r="AX210" s="12" t="s">
        <v>77</v>
      </c>
      <c r="AY210" s="142" t="s">
        <v>128</v>
      </c>
    </row>
    <row r="211" spans="2:65" s="12" customFormat="1" ht="11.25">
      <c r="B211" s="140"/>
      <c r="D211" s="141" t="s">
        <v>137</v>
      </c>
      <c r="E211" s="142" t="s">
        <v>1</v>
      </c>
      <c r="F211" s="143" t="s">
        <v>285</v>
      </c>
      <c r="H211" s="144">
        <v>2.13</v>
      </c>
      <c r="I211" s="145"/>
      <c r="L211" s="140"/>
      <c r="M211" s="146"/>
      <c r="T211" s="147"/>
      <c r="AT211" s="142" t="s">
        <v>137</v>
      </c>
      <c r="AU211" s="142" t="s">
        <v>84</v>
      </c>
      <c r="AV211" s="12" t="s">
        <v>84</v>
      </c>
      <c r="AW211" s="12" t="s">
        <v>32</v>
      </c>
      <c r="AX211" s="12" t="s">
        <v>77</v>
      </c>
      <c r="AY211" s="142" t="s">
        <v>128</v>
      </c>
    </row>
    <row r="212" spans="2:65" s="12" customFormat="1" ht="11.25">
      <c r="B212" s="140"/>
      <c r="D212" s="141" t="s">
        <v>137</v>
      </c>
      <c r="E212" s="142" t="s">
        <v>1</v>
      </c>
      <c r="F212" s="143" t="s">
        <v>326</v>
      </c>
      <c r="H212" s="144">
        <v>10.199999999999999</v>
      </c>
      <c r="I212" s="145"/>
      <c r="L212" s="140"/>
      <c r="M212" s="146"/>
      <c r="T212" s="147"/>
      <c r="AT212" s="142" t="s">
        <v>137</v>
      </c>
      <c r="AU212" s="142" t="s">
        <v>84</v>
      </c>
      <c r="AV212" s="12" t="s">
        <v>84</v>
      </c>
      <c r="AW212" s="12" t="s">
        <v>32</v>
      </c>
      <c r="AX212" s="12" t="s">
        <v>77</v>
      </c>
      <c r="AY212" s="142" t="s">
        <v>128</v>
      </c>
    </row>
    <row r="213" spans="2:65" s="13" customFormat="1" ht="11.25">
      <c r="B213" s="158"/>
      <c r="D213" s="141" t="s">
        <v>137</v>
      </c>
      <c r="E213" s="159" t="s">
        <v>1</v>
      </c>
      <c r="F213" s="160" t="s">
        <v>286</v>
      </c>
      <c r="H213" s="161">
        <v>48.730000000000004</v>
      </c>
      <c r="I213" s="162"/>
      <c r="L213" s="158"/>
      <c r="M213" s="163"/>
      <c r="T213" s="164"/>
      <c r="AT213" s="159" t="s">
        <v>137</v>
      </c>
      <c r="AU213" s="159" t="s">
        <v>84</v>
      </c>
      <c r="AV213" s="13" t="s">
        <v>135</v>
      </c>
      <c r="AW213" s="13" t="s">
        <v>32</v>
      </c>
      <c r="AX213" s="13" t="s">
        <v>82</v>
      </c>
      <c r="AY213" s="159" t="s">
        <v>128</v>
      </c>
    </row>
    <row r="214" spans="2:65" s="1" customFormat="1" ht="16.5" customHeight="1">
      <c r="B214" s="32"/>
      <c r="C214" s="148" t="s">
        <v>327</v>
      </c>
      <c r="D214" s="148" t="s">
        <v>208</v>
      </c>
      <c r="E214" s="149" t="s">
        <v>328</v>
      </c>
      <c r="F214" s="150" t="s">
        <v>329</v>
      </c>
      <c r="G214" s="151" t="s">
        <v>133</v>
      </c>
      <c r="H214" s="152">
        <v>16.081</v>
      </c>
      <c r="I214" s="153"/>
      <c r="J214" s="154">
        <f>ROUND(I214*H214,1)</f>
        <v>0</v>
      </c>
      <c r="K214" s="150" t="s">
        <v>134</v>
      </c>
      <c r="L214" s="155"/>
      <c r="M214" s="156" t="s">
        <v>1</v>
      </c>
      <c r="N214" s="157" t="s">
        <v>42</v>
      </c>
      <c r="P214" s="136">
        <f>O214*H214</f>
        <v>0</v>
      </c>
      <c r="Q214" s="136">
        <v>4.7999999999999996E-3</v>
      </c>
      <c r="R214" s="136">
        <f>Q214*H214</f>
        <v>7.7188799999999988E-2</v>
      </c>
      <c r="S214" s="136">
        <v>0</v>
      </c>
      <c r="T214" s="137">
        <f>S214*H214</f>
        <v>0</v>
      </c>
      <c r="AR214" s="138" t="s">
        <v>164</v>
      </c>
      <c r="AT214" s="138" t="s">
        <v>208</v>
      </c>
      <c r="AU214" s="138" t="s">
        <v>84</v>
      </c>
      <c r="AY214" s="17" t="s">
        <v>128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82</v>
      </c>
      <c r="BK214" s="139">
        <f>ROUND(I214*H214,1)</f>
        <v>0</v>
      </c>
      <c r="BL214" s="17" t="s">
        <v>135</v>
      </c>
      <c r="BM214" s="138" t="s">
        <v>330</v>
      </c>
    </row>
    <row r="215" spans="2:65" s="12" customFormat="1" ht="11.25">
      <c r="B215" s="140"/>
      <c r="D215" s="141" t="s">
        <v>137</v>
      </c>
      <c r="E215" s="142" t="s">
        <v>1</v>
      </c>
      <c r="F215" s="143" t="s">
        <v>331</v>
      </c>
      <c r="H215" s="144">
        <v>16.081</v>
      </c>
      <c r="I215" s="145"/>
      <c r="L215" s="140"/>
      <c r="M215" s="146"/>
      <c r="T215" s="147"/>
      <c r="AT215" s="142" t="s">
        <v>137</v>
      </c>
      <c r="AU215" s="142" t="s">
        <v>84</v>
      </c>
      <c r="AV215" s="12" t="s">
        <v>84</v>
      </c>
      <c r="AW215" s="12" t="s">
        <v>32</v>
      </c>
      <c r="AX215" s="12" t="s">
        <v>82</v>
      </c>
      <c r="AY215" s="142" t="s">
        <v>128</v>
      </c>
    </row>
    <row r="216" spans="2:65" s="1" customFormat="1" ht="24.2" customHeight="1">
      <c r="B216" s="32"/>
      <c r="C216" s="127" t="s">
        <v>332</v>
      </c>
      <c r="D216" s="127" t="s">
        <v>130</v>
      </c>
      <c r="E216" s="128" t="s">
        <v>333</v>
      </c>
      <c r="F216" s="129" t="s">
        <v>334</v>
      </c>
      <c r="G216" s="130" t="s">
        <v>133</v>
      </c>
      <c r="H216" s="131">
        <v>144.62</v>
      </c>
      <c r="I216" s="132"/>
      <c r="J216" s="133">
        <f>ROUND(I216*H216,1)</f>
        <v>0</v>
      </c>
      <c r="K216" s="129" t="s">
        <v>134</v>
      </c>
      <c r="L216" s="32"/>
      <c r="M216" s="134" t="s">
        <v>1</v>
      </c>
      <c r="N216" s="135" t="s">
        <v>42</v>
      </c>
      <c r="P216" s="136">
        <f>O216*H216</f>
        <v>0</v>
      </c>
      <c r="Q216" s="136">
        <v>8.0000000000000007E-5</v>
      </c>
      <c r="R216" s="136">
        <f>Q216*H216</f>
        <v>1.1569600000000001E-2</v>
      </c>
      <c r="S216" s="136">
        <v>0</v>
      </c>
      <c r="T216" s="137">
        <f>S216*H216</f>
        <v>0</v>
      </c>
      <c r="AR216" s="138" t="s">
        <v>135</v>
      </c>
      <c r="AT216" s="138" t="s">
        <v>130</v>
      </c>
      <c r="AU216" s="138" t="s">
        <v>84</v>
      </c>
      <c r="AY216" s="17" t="s">
        <v>128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82</v>
      </c>
      <c r="BK216" s="139">
        <f>ROUND(I216*H216,1)</f>
        <v>0</v>
      </c>
      <c r="BL216" s="17" t="s">
        <v>135</v>
      </c>
      <c r="BM216" s="138" t="s">
        <v>335</v>
      </c>
    </row>
    <row r="217" spans="2:65" s="1" customFormat="1" ht="16.5" customHeight="1">
      <c r="B217" s="32"/>
      <c r="C217" s="127" t="s">
        <v>336</v>
      </c>
      <c r="D217" s="127" t="s">
        <v>130</v>
      </c>
      <c r="E217" s="128" t="s">
        <v>337</v>
      </c>
      <c r="F217" s="129" t="s">
        <v>338</v>
      </c>
      <c r="G217" s="130" t="s">
        <v>154</v>
      </c>
      <c r="H217" s="131">
        <v>47.72</v>
      </c>
      <c r="I217" s="132"/>
      <c r="J217" s="133">
        <f>ROUND(I217*H217,1)</f>
        <v>0</v>
      </c>
      <c r="K217" s="129" t="s">
        <v>134</v>
      </c>
      <c r="L217" s="32"/>
      <c r="M217" s="134" t="s">
        <v>1</v>
      </c>
      <c r="N217" s="135" t="s">
        <v>42</v>
      </c>
      <c r="P217" s="136">
        <f>O217*H217</f>
        <v>0</v>
      </c>
      <c r="Q217" s="136">
        <v>1E-4</v>
      </c>
      <c r="R217" s="136">
        <f>Q217*H217</f>
        <v>4.7720000000000002E-3</v>
      </c>
      <c r="S217" s="136">
        <v>0</v>
      </c>
      <c r="T217" s="137">
        <f>S217*H217</f>
        <v>0</v>
      </c>
      <c r="AR217" s="138" t="s">
        <v>135</v>
      </c>
      <c r="AT217" s="138" t="s">
        <v>130</v>
      </c>
      <c r="AU217" s="138" t="s">
        <v>84</v>
      </c>
      <c r="AY217" s="17" t="s">
        <v>128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82</v>
      </c>
      <c r="BK217" s="139">
        <f>ROUND(I217*H217,1)</f>
        <v>0</v>
      </c>
      <c r="BL217" s="17" t="s">
        <v>135</v>
      </c>
      <c r="BM217" s="138" t="s">
        <v>339</v>
      </c>
    </row>
    <row r="218" spans="2:65" s="12" customFormat="1" ht="11.25">
      <c r="B218" s="140"/>
      <c r="D218" s="141" t="s">
        <v>137</v>
      </c>
      <c r="E218" s="142" t="s">
        <v>1</v>
      </c>
      <c r="F218" s="143" t="s">
        <v>340</v>
      </c>
      <c r="H218" s="144">
        <v>47.72</v>
      </c>
      <c r="I218" s="145"/>
      <c r="L218" s="140"/>
      <c r="M218" s="146"/>
      <c r="T218" s="147"/>
      <c r="AT218" s="142" t="s">
        <v>137</v>
      </c>
      <c r="AU218" s="142" t="s">
        <v>84</v>
      </c>
      <c r="AV218" s="12" t="s">
        <v>84</v>
      </c>
      <c r="AW218" s="12" t="s">
        <v>32</v>
      </c>
      <c r="AX218" s="12" t="s">
        <v>77</v>
      </c>
      <c r="AY218" s="142" t="s">
        <v>128</v>
      </c>
    </row>
    <row r="219" spans="2:65" s="13" customFormat="1" ht="11.25">
      <c r="B219" s="158"/>
      <c r="D219" s="141" t="s">
        <v>137</v>
      </c>
      <c r="E219" s="159" t="s">
        <v>1</v>
      </c>
      <c r="F219" s="160" t="s">
        <v>286</v>
      </c>
      <c r="H219" s="161">
        <v>47.72</v>
      </c>
      <c r="I219" s="162"/>
      <c r="L219" s="158"/>
      <c r="M219" s="163"/>
      <c r="T219" s="164"/>
      <c r="AT219" s="159" t="s">
        <v>137</v>
      </c>
      <c r="AU219" s="159" t="s">
        <v>84</v>
      </c>
      <c r="AV219" s="13" t="s">
        <v>135</v>
      </c>
      <c r="AW219" s="13" t="s">
        <v>32</v>
      </c>
      <c r="AX219" s="13" t="s">
        <v>82</v>
      </c>
      <c r="AY219" s="159" t="s">
        <v>128</v>
      </c>
    </row>
    <row r="220" spans="2:65" s="1" customFormat="1" ht="16.5" customHeight="1">
      <c r="B220" s="32"/>
      <c r="C220" s="148" t="s">
        <v>341</v>
      </c>
      <c r="D220" s="148" t="s">
        <v>208</v>
      </c>
      <c r="E220" s="149" t="s">
        <v>342</v>
      </c>
      <c r="F220" s="150" t="s">
        <v>343</v>
      </c>
      <c r="G220" s="151" t="s">
        <v>154</v>
      </c>
      <c r="H220" s="152">
        <v>52.491999999999997</v>
      </c>
      <c r="I220" s="153"/>
      <c r="J220" s="154">
        <f>ROUND(I220*H220,1)</f>
        <v>0</v>
      </c>
      <c r="K220" s="150" t="s">
        <v>134</v>
      </c>
      <c r="L220" s="155"/>
      <c r="M220" s="156" t="s">
        <v>1</v>
      </c>
      <c r="N220" s="157" t="s">
        <v>42</v>
      </c>
      <c r="P220" s="136">
        <f>O220*H220</f>
        <v>0</v>
      </c>
      <c r="Q220" s="136">
        <v>5.9999999999999995E-4</v>
      </c>
      <c r="R220" s="136">
        <f>Q220*H220</f>
        <v>3.1495199999999994E-2</v>
      </c>
      <c r="S220" s="136">
        <v>0</v>
      </c>
      <c r="T220" s="137">
        <f>S220*H220</f>
        <v>0</v>
      </c>
      <c r="AR220" s="138" t="s">
        <v>164</v>
      </c>
      <c r="AT220" s="138" t="s">
        <v>208</v>
      </c>
      <c r="AU220" s="138" t="s">
        <v>84</v>
      </c>
      <c r="AY220" s="17" t="s">
        <v>128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82</v>
      </c>
      <c r="BK220" s="139">
        <f>ROUND(I220*H220,1)</f>
        <v>0</v>
      </c>
      <c r="BL220" s="17" t="s">
        <v>135</v>
      </c>
      <c r="BM220" s="138" t="s">
        <v>344</v>
      </c>
    </row>
    <row r="221" spans="2:65" s="12" customFormat="1" ht="11.25">
      <c r="B221" s="140"/>
      <c r="D221" s="141" t="s">
        <v>137</v>
      </c>
      <c r="E221" s="142" t="s">
        <v>1</v>
      </c>
      <c r="F221" s="143" t="s">
        <v>345</v>
      </c>
      <c r="H221" s="144">
        <v>52.491999999999997</v>
      </c>
      <c r="I221" s="145"/>
      <c r="L221" s="140"/>
      <c r="M221" s="146"/>
      <c r="T221" s="147"/>
      <c r="AT221" s="142" t="s">
        <v>137</v>
      </c>
      <c r="AU221" s="142" t="s">
        <v>84</v>
      </c>
      <c r="AV221" s="12" t="s">
        <v>84</v>
      </c>
      <c r="AW221" s="12" t="s">
        <v>32</v>
      </c>
      <c r="AX221" s="12" t="s">
        <v>82</v>
      </c>
      <c r="AY221" s="142" t="s">
        <v>128</v>
      </c>
    </row>
    <row r="222" spans="2:65" s="1" customFormat="1" ht="16.5" customHeight="1">
      <c r="B222" s="32"/>
      <c r="C222" s="127" t="s">
        <v>346</v>
      </c>
      <c r="D222" s="127" t="s">
        <v>130</v>
      </c>
      <c r="E222" s="128" t="s">
        <v>347</v>
      </c>
      <c r="F222" s="129" t="s">
        <v>348</v>
      </c>
      <c r="G222" s="130" t="s">
        <v>154</v>
      </c>
      <c r="H222" s="131">
        <v>59.26</v>
      </c>
      <c r="I222" s="132"/>
      <c r="J222" s="133">
        <f>ROUND(I222*H222,1)</f>
        <v>0</v>
      </c>
      <c r="K222" s="129" t="s">
        <v>134</v>
      </c>
      <c r="L222" s="32"/>
      <c r="M222" s="134" t="s">
        <v>1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135</v>
      </c>
      <c r="AT222" s="138" t="s">
        <v>130</v>
      </c>
      <c r="AU222" s="138" t="s">
        <v>84</v>
      </c>
      <c r="AY222" s="17" t="s">
        <v>128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82</v>
      </c>
      <c r="BK222" s="139">
        <f>ROUND(I222*H222,1)</f>
        <v>0</v>
      </c>
      <c r="BL222" s="17" t="s">
        <v>135</v>
      </c>
      <c r="BM222" s="138" t="s">
        <v>349</v>
      </c>
    </row>
    <row r="223" spans="2:65" s="12" customFormat="1" ht="11.25">
      <c r="B223" s="140"/>
      <c r="D223" s="141" t="s">
        <v>137</v>
      </c>
      <c r="E223" s="142" t="s">
        <v>1</v>
      </c>
      <c r="F223" s="143" t="s">
        <v>350</v>
      </c>
      <c r="H223" s="144">
        <v>59.26</v>
      </c>
      <c r="I223" s="145"/>
      <c r="L223" s="140"/>
      <c r="M223" s="146"/>
      <c r="T223" s="147"/>
      <c r="AT223" s="142" t="s">
        <v>137</v>
      </c>
      <c r="AU223" s="142" t="s">
        <v>84</v>
      </c>
      <c r="AV223" s="12" t="s">
        <v>84</v>
      </c>
      <c r="AW223" s="12" t="s">
        <v>32</v>
      </c>
      <c r="AX223" s="12" t="s">
        <v>82</v>
      </c>
      <c r="AY223" s="142" t="s">
        <v>128</v>
      </c>
    </row>
    <row r="224" spans="2:65" s="1" customFormat="1" ht="16.5" customHeight="1">
      <c r="B224" s="32"/>
      <c r="C224" s="148" t="s">
        <v>351</v>
      </c>
      <c r="D224" s="148" t="s">
        <v>208</v>
      </c>
      <c r="E224" s="149" t="s">
        <v>352</v>
      </c>
      <c r="F224" s="150" t="s">
        <v>353</v>
      </c>
      <c r="G224" s="151" t="s">
        <v>154</v>
      </c>
      <c r="H224" s="152">
        <v>29.8</v>
      </c>
      <c r="I224" s="153"/>
      <c r="J224" s="154">
        <f>ROUND(I224*H224,1)</f>
        <v>0</v>
      </c>
      <c r="K224" s="150" t="s">
        <v>134</v>
      </c>
      <c r="L224" s="155"/>
      <c r="M224" s="156" t="s">
        <v>1</v>
      </c>
      <c r="N224" s="157" t="s">
        <v>42</v>
      </c>
      <c r="P224" s="136">
        <f>O224*H224</f>
        <v>0</v>
      </c>
      <c r="Q224" s="136">
        <v>4.0000000000000003E-5</v>
      </c>
      <c r="R224" s="136">
        <f>Q224*H224</f>
        <v>1.1920000000000001E-3</v>
      </c>
      <c r="S224" s="136">
        <v>0</v>
      </c>
      <c r="T224" s="137">
        <f>S224*H224</f>
        <v>0</v>
      </c>
      <c r="AR224" s="138" t="s">
        <v>164</v>
      </c>
      <c r="AT224" s="138" t="s">
        <v>208</v>
      </c>
      <c r="AU224" s="138" t="s">
        <v>84</v>
      </c>
      <c r="AY224" s="17" t="s">
        <v>128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82</v>
      </c>
      <c r="BK224" s="139">
        <f>ROUND(I224*H224,1)</f>
        <v>0</v>
      </c>
      <c r="BL224" s="17" t="s">
        <v>135</v>
      </c>
      <c r="BM224" s="138" t="s">
        <v>354</v>
      </c>
    </row>
    <row r="225" spans="2:65" s="12" customFormat="1" ht="11.25">
      <c r="B225" s="140"/>
      <c r="D225" s="141" t="s">
        <v>137</v>
      </c>
      <c r="E225" s="142" t="s">
        <v>1</v>
      </c>
      <c r="F225" s="143" t="s">
        <v>355</v>
      </c>
      <c r="H225" s="144">
        <v>12.4</v>
      </c>
      <c r="I225" s="145"/>
      <c r="L225" s="140"/>
      <c r="M225" s="146"/>
      <c r="T225" s="147"/>
      <c r="AT225" s="142" t="s">
        <v>137</v>
      </c>
      <c r="AU225" s="142" t="s">
        <v>84</v>
      </c>
      <c r="AV225" s="12" t="s">
        <v>84</v>
      </c>
      <c r="AW225" s="12" t="s">
        <v>32</v>
      </c>
      <c r="AX225" s="12" t="s">
        <v>77</v>
      </c>
      <c r="AY225" s="142" t="s">
        <v>128</v>
      </c>
    </row>
    <row r="226" spans="2:65" s="12" customFormat="1" ht="11.25">
      <c r="B226" s="140"/>
      <c r="D226" s="141" t="s">
        <v>137</v>
      </c>
      <c r="E226" s="142" t="s">
        <v>1</v>
      </c>
      <c r="F226" s="143" t="s">
        <v>356</v>
      </c>
      <c r="H226" s="144">
        <v>12</v>
      </c>
      <c r="I226" s="145"/>
      <c r="L226" s="140"/>
      <c r="M226" s="146"/>
      <c r="T226" s="147"/>
      <c r="AT226" s="142" t="s">
        <v>137</v>
      </c>
      <c r="AU226" s="142" t="s">
        <v>84</v>
      </c>
      <c r="AV226" s="12" t="s">
        <v>84</v>
      </c>
      <c r="AW226" s="12" t="s">
        <v>32</v>
      </c>
      <c r="AX226" s="12" t="s">
        <v>77</v>
      </c>
      <c r="AY226" s="142" t="s">
        <v>128</v>
      </c>
    </row>
    <row r="227" spans="2:65" s="12" customFormat="1" ht="11.25">
      <c r="B227" s="140"/>
      <c r="D227" s="141" t="s">
        <v>137</v>
      </c>
      <c r="E227" s="142" t="s">
        <v>1</v>
      </c>
      <c r="F227" s="143" t="s">
        <v>357</v>
      </c>
      <c r="H227" s="144">
        <v>1.2</v>
      </c>
      <c r="I227" s="145"/>
      <c r="L227" s="140"/>
      <c r="M227" s="146"/>
      <c r="T227" s="147"/>
      <c r="AT227" s="142" t="s">
        <v>137</v>
      </c>
      <c r="AU227" s="142" t="s">
        <v>84</v>
      </c>
      <c r="AV227" s="12" t="s">
        <v>84</v>
      </c>
      <c r="AW227" s="12" t="s">
        <v>32</v>
      </c>
      <c r="AX227" s="12" t="s">
        <v>77</v>
      </c>
      <c r="AY227" s="142" t="s">
        <v>128</v>
      </c>
    </row>
    <row r="228" spans="2:65" s="12" customFormat="1" ht="11.25">
      <c r="B228" s="140"/>
      <c r="D228" s="141" t="s">
        <v>137</v>
      </c>
      <c r="E228" s="142" t="s">
        <v>1</v>
      </c>
      <c r="F228" s="143" t="s">
        <v>358</v>
      </c>
      <c r="H228" s="144">
        <v>4.2</v>
      </c>
      <c r="I228" s="145"/>
      <c r="L228" s="140"/>
      <c r="M228" s="146"/>
      <c r="T228" s="147"/>
      <c r="AT228" s="142" t="s">
        <v>137</v>
      </c>
      <c r="AU228" s="142" t="s">
        <v>84</v>
      </c>
      <c r="AV228" s="12" t="s">
        <v>84</v>
      </c>
      <c r="AW228" s="12" t="s">
        <v>32</v>
      </c>
      <c r="AX228" s="12" t="s">
        <v>77</v>
      </c>
      <c r="AY228" s="142" t="s">
        <v>128</v>
      </c>
    </row>
    <row r="229" spans="2:65" s="13" customFormat="1" ht="11.25">
      <c r="B229" s="158"/>
      <c r="D229" s="141" t="s">
        <v>137</v>
      </c>
      <c r="E229" s="159" t="s">
        <v>1</v>
      </c>
      <c r="F229" s="160" t="s">
        <v>286</v>
      </c>
      <c r="H229" s="161">
        <v>29.799999999999997</v>
      </c>
      <c r="I229" s="162"/>
      <c r="L229" s="158"/>
      <c r="M229" s="163"/>
      <c r="T229" s="164"/>
      <c r="AT229" s="159" t="s">
        <v>137</v>
      </c>
      <c r="AU229" s="159" t="s">
        <v>84</v>
      </c>
      <c r="AV229" s="13" t="s">
        <v>135</v>
      </c>
      <c r="AW229" s="13" t="s">
        <v>32</v>
      </c>
      <c r="AX229" s="13" t="s">
        <v>82</v>
      </c>
      <c r="AY229" s="159" t="s">
        <v>128</v>
      </c>
    </row>
    <row r="230" spans="2:65" s="1" customFormat="1" ht="16.5" customHeight="1">
      <c r="B230" s="32"/>
      <c r="C230" s="148" t="s">
        <v>359</v>
      </c>
      <c r="D230" s="148" t="s">
        <v>208</v>
      </c>
      <c r="E230" s="149" t="s">
        <v>360</v>
      </c>
      <c r="F230" s="150" t="s">
        <v>361</v>
      </c>
      <c r="G230" s="151" t="s">
        <v>154</v>
      </c>
      <c r="H230" s="152">
        <v>14.73</v>
      </c>
      <c r="I230" s="153"/>
      <c r="J230" s="154">
        <f>ROUND(I230*H230,1)</f>
        <v>0</v>
      </c>
      <c r="K230" s="150" t="s">
        <v>134</v>
      </c>
      <c r="L230" s="155"/>
      <c r="M230" s="156" t="s">
        <v>1</v>
      </c>
      <c r="N230" s="157" t="s">
        <v>42</v>
      </c>
      <c r="P230" s="136">
        <f>O230*H230</f>
        <v>0</v>
      </c>
      <c r="Q230" s="136">
        <v>2.9999999999999997E-4</v>
      </c>
      <c r="R230" s="136">
        <f>Q230*H230</f>
        <v>4.4189999999999993E-3</v>
      </c>
      <c r="S230" s="136">
        <v>0</v>
      </c>
      <c r="T230" s="137">
        <f>S230*H230</f>
        <v>0</v>
      </c>
      <c r="AR230" s="138" t="s">
        <v>164</v>
      </c>
      <c r="AT230" s="138" t="s">
        <v>208</v>
      </c>
      <c r="AU230" s="138" t="s">
        <v>84</v>
      </c>
      <c r="AY230" s="17" t="s">
        <v>128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82</v>
      </c>
      <c r="BK230" s="139">
        <f>ROUND(I230*H230,1)</f>
        <v>0</v>
      </c>
      <c r="BL230" s="17" t="s">
        <v>135</v>
      </c>
      <c r="BM230" s="138" t="s">
        <v>362</v>
      </c>
    </row>
    <row r="231" spans="2:65" s="12" customFormat="1" ht="11.25">
      <c r="B231" s="140"/>
      <c r="D231" s="141" t="s">
        <v>137</v>
      </c>
      <c r="E231" s="142" t="s">
        <v>1</v>
      </c>
      <c r="F231" s="143" t="s">
        <v>363</v>
      </c>
      <c r="H231" s="144">
        <v>7.2</v>
      </c>
      <c r="I231" s="145"/>
      <c r="L231" s="140"/>
      <c r="M231" s="146"/>
      <c r="T231" s="147"/>
      <c r="AT231" s="142" t="s">
        <v>137</v>
      </c>
      <c r="AU231" s="142" t="s">
        <v>84</v>
      </c>
      <c r="AV231" s="12" t="s">
        <v>84</v>
      </c>
      <c r="AW231" s="12" t="s">
        <v>32</v>
      </c>
      <c r="AX231" s="12" t="s">
        <v>77</v>
      </c>
      <c r="AY231" s="142" t="s">
        <v>128</v>
      </c>
    </row>
    <row r="232" spans="2:65" s="12" customFormat="1" ht="11.25">
      <c r="B232" s="140"/>
      <c r="D232" s="141" t="s">
        <v>137</v>
      </c>
      <c r="E232" s="142" t="s">
        <v>1</v>
      </c>
      <c r="F232" s="143" t="s">
        <v>364</v>
      </c>
      <c r="H232" s="144">
        <v>4.8</v>
      </c>
      <c r="I232" s="145"/>
      <c r="L232" s="140"/>
      <c r="M232" s="146"/>
      <c r="T232" s="147"/>
      <c r="AT232" s="142" t="s">
        <v>137</v>
      </c>
      <c r="AU232" s="142" t="s">
        <v>84</v>
      </c>
      <c r="AV232" s="12" t="s">
        <v>84</v>
      </c>
      <c r="AW232" s="12" t="s">
        <v>32</v>
      </c>
      <c r="AX232" s="12" t="s">
        <v>77</v>
      </c>
      <c r="AY232" s="142" t="s">
        <v>128</v>
      </c>
    </row>
    <row r="233" spans="2:65" s="12" customFormat="1" ht="11.25">
      <c r="B233" s="140"/>
      <c r="D233" s="141" t="s">
        <v>137</v>
      </c>
      <c r="E233" s="142" t="s">
        <v>1</v>
      </c>
      <c r="F233" s="143" t="s">
        <v>365</v>
      </c>
      <c r="H233" s="144">
        <v>0.93</v>
      </c>
      <c r="I233" s="145"/>
      <c r="L233" s="140"/>
      <c r="M233" s="146"/>
      <c r="T233" s="147"/>
      <c r="AT233" s="142" t="s">
        <v>137</v>
      </c>
      <c r="AU233" s="142" t="s">
        <v>84</v>
      </c>
      <c r="AV233" s="12" t="s">
        <v>84</v>
      </c>
      <c r="AW233" s="12" t="s">
        <v>32</v>
      </c>
      <c r="AX233" s="12" t="s">
        <v>77</v>
      </c>
      <c r="AY233" s="142" t="s">
        <v>128</v>
      </c>
    </row>
    <row r="234" spans="2:65" s="12" customFormat="1" ht="11.25">
      <c r="B234" s="140"/>
      <c r="D234" s="141" t="s">
        <v>137</v>
      </c>
      <c r="E234" s="142" t="s">
        <v>1</v>
      </c>
      <c r="F234" s="143" t="s">
        <v>366</v>
      </c>
      <c r="H234" s="144">
        <v>1.8</v>
      </c>
      <c r="I234" s="145"/>
      <c r="L234" s="140"/>
      <c r="M234" s="146"/>
      <c r="T234" s="147"/>
      <c r="AT234" s="142" t="s">
        <v>137</v>
      </c>
      <c r="AU234" s="142" t="s">
        <v>84</v>
      </c>
      <c r="AV234" s="12" t="s">
        <v>84</v>
      </c>
      <c r="AW234" s="12" t="s">
        <v>32</v>
      </c>
      <c r="AX234" s="12" t="s">
        <v>77</v>
      </c>
      <c r="AY234" s="142" t="s">
        <v>128</v>
      </c>
    </row>
    <row r="235" spans="2:65" s="13" customFormat="1" ht="11.25">
      <c r="B235" s="158"/>
      <c r="D235" s="141" t="s">
        <v>137</v>
      </c>
      <c r="E235" s="159" t="s">
        <v>1</v>
      </c>
      <c r="F235" s="160" t="s">
        <v>286</v>
      </c>
      <c r="H235" s="161">
        <v>14.73</v>
      </c>
      <c r="I235" s="162"/>
      <c r="L235" s="158"/>
      <c r="M235" s="163"/>
      <c r="T235" s="164"/>
      <c r="AT235" s="159" t="s">
        <v>137</v>
      </c>
      <c r="AU235" s="159" t="s">
        <v>84</v>
      </c>
      <c r="AV235" s="13" t="s">
        <v>135</v>
      </c>
      <c r="AW235" s="13" t="s">
        <v>32</v>
      </c>
      <c r="AX235" s="13" t="s">
        <v>82</v>
      </c>
      <c r="AY235" s="159" t="s">
        <v>128</v>
      </c>
    </row>
    <row r="236" spans="2:65" s="1" customFormat="1" ht="16.5" customHeight="1">
      <c r="B236" s="32"/>
      <c r="C236" s="148" t="s">
        <v>367</v>
      </c>
      <c r="D236" s="148" t="s">
        <v>208</v>
      </c>
      <c r="E236" s="149" t="s">
        <v>368</v>
      </c>
      <c r="F236" s="150" t="s">
        <v>369</v>
      </c>
      <c r="G236" s="151" t="s">
        <v>154</v>
      </c>
      <c r="H236" s="152">
        <v>14.73</v>
      </c>
      <c r="I236" s="153"/>
      <c r="J236" s="154">
        <f>ROUND(I236*H236,1)</f>
        <v>0</v>
      </c>
      <c r="K236" s="150" t="s">
        <v>134</v>
      </c>
      <c r="L236" s="155"/>
      <c r="M236" s="156" t="s">
        <v>1</v>
      </c>
      <c r="N236" s="157" t="s">
        <v>42</v>
      </c>
      <c r="P236" s="136">
        <f>O236*H236</f>
        <v>0</v>
      </c>
      <c r="Q236" s="136">
        <v>2.0000000000000001E-4</v>
      </c>
      <c r="R236" s="136">
        <f>Q236*H236</f>
        <v>2.9460000000000003E-3</v>
      </c>
      <c r="S236" s="136">
        <v>0</v>
      </c>
      <c r="T236" s="137">
        <f>S236*H236</f>
        <v>0</v>
      </c>
      <c r="AR236" s="138" t="s">
        <v>164</v>
      </c>
      <c r="AT236" s="138" t="s">
        <v>208</v>
      </c>
      <c r="AU236" s="138" t="s">
        <v>84</v>
      </c>
      <c r="AY236" s="17" t="s">
        <v>128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82</v>
      </c>
      <c r="BK236" s="139">
        <f>ROUND(I236*H236,1)</f>
        <v>0</v>
      </c>
      <c r="BL236" s="17" t="s">
        <v>135</v>
      </c>
      <c r="BM236" s="138" t="s">
        <v>370</v>
      </c>
    </row>
    <row r="237" spans="2:65" s="12" customFormat="1" ht="11.25">
      <c r="B237" s="140"/>
      <c r="D237" s="141" t="s">
        <v>137</v>
      </c>
      <c r="E237" s="142" t="s">
        <v>1</v>
      </c>
      <c r="F237" s="143" t="s">
        <v>363</v>
      </c>
      <c r="H237" s="144">
        <v>7.2</v>
      </c>
      <c r="I237" s="145"/>
      <c r="L237" s="140"/>
      <c r="M237" s="146"/>
      <c r="T237" s="147"/>
      <c r="AT237" s="142" t="s">
        <v>137</v>
      </c>
      <c r="AU237" s="142" t="s">
        <v>84</v>
      </c>
      <c r="AV237" s="12" t="s">
        <v>84</v>
      </c>
      <c r="AW237" s="12" t="s">
        <v>32</v>
      </c>
      <c r="AX237" s="12" t="s">
        <v>77</v>
      </c>
      <c r="AY237" s="142" t="s">
        <v>128</v>
      </c>
    </row>
    <row r="238" spans="2:65" s="12" customFormat="1" ht="11.25">
      <c r="B238" s="140"/>
      <c r="D238" s="141" t="s">
        <v>137</v>
      </c>
      <c r="E238" s="142" t="s">
        <v>1</v>
      </c>
      <c r="F238" s="143" t="s">
        <v>364</v>
      </c>
      <c r="H238" s="144">
        <v>4.8</v>
      </c>
      <c r="I238" s="145"/>
      <c r="L238" s="140"/>
      <c r="M238" s="146"/>
      <c r="T238" s="147"/>
      <c r="AT238" s="142" t="s">
        <v>137</v>
      </c>
      <c r="AU238" s="142" t="s">
        <v>84</v>
      </c>
      <c r="AV238" s="12" t="s">
        <v>84</v>
      </c>
      <c r="AW238" s="12" t="s">
        <v>32</v>
      </c>
      <c r="AX238" s="12" t="s">
        <v>77</v>
      </c>
      <c r="AY238" s="142" t="s">
        <v>128</v>
      </c>
    </row>
    <row r="239" spans="2:65" s="12" customFormat="1" ht="11.25">
      <c r="B239" s="140"/>
      <c r="D239" s="141" t="s">
        <v>137</v>
      </c>
      <c r="E239" s="142" t="s">
        <v>1</v>
      </c>
      <c r="F239" s="143" t="s">
        <v>365</v>
      </c>
      <c r="H239" s="144">
        <v>0.93</v>
      </c>
      <c r="I239" s="145"/>
      <c r="L239" s="140"/>
      <c r="M239" s="146"/>
      <c r="T239" s="147"/>
      <c r="AT239" s="142" t="s">
        <v>137</v>
      </c>
      <c r="AU239" s="142" t="s">
        <v>84</v>
      </c>
      <c r="AV239" s="12" t="s">
        <v>84</v>
      </c>
      <c r="AW239" s="12" t="s">
        <v>32</v>
      </c>
      <c r="AX239" s="12" t="s">
        <v>77</v>
      </c>
      <c r="AY239" s="142" t="s">
        <v>128</v>
      </c>
    </row>
    <row r="240" spans="2:65" s="12" customFormat="1" ht="11.25">
      <c r="B240" s="140"/>
      <c r="D240" s="141" t="s">
        <v>137</v>
      </c>
      <c r="E240" s="142" t="s">
        <v>1</v>
      </c>
      <c r="F240" s="143" t="s">
        <v>366</v>
      </c>
      <c r="H240" s="144">
        <v>1.8</v>
      </c>
      <c r="I240" s="145"/>
      <c r="L240" s="140"/>
      <c r="M240" s="146"/>
      <c r="T240" s="147"/>
      <c r="AT240" s="142" t="s">
        <v>137</v>
      </c>
      <c r="AU240" s="142" t="s">
        <v>84</v>
      </c>
      <c r="AV240" s="12" t="s">
        <v>84</v>
      </c>
      <c r="AW240" s="12" t="s">
        <v>32</v>
      </c>
      <c r="AX240" s="12" t="s">
        <v>77</v>
      </c>
      <c r="AY240" s="142" t="s">
        <v>128</v>
      </c>
    </row>
    <row r="241" spans="2:65" s="13" customFormat="1" ht="11.25">
      <c r="B241" s="158"/>
      <c r="D241" s="141" t="s">
        <v>137</v>
      </c>
      <c r="E241" s="159" t="s">
        <v>1</v>
      </c>
      <c r="F241" s="160" t="s">
        <v>286</v>
      </c>
      <c r="H241" s="161">
        <v>14.73</v>
      </c>
      <c r="I241" s="162"/>
      <c r="L241" s="158"/>
      <c r="M241" s="163"/>
      <c r="T241" s="164"/>
      <c r="AT241" s="159" t="s">
        <v>137</v>
      </c>
      <c r="AU241" s="159" t="s">
        <v>84</v>
      </c>
      <c r="AV241" s="13" t="s">
        <v>135</v>
      </c>
      <c r="AW241" s="13" t="s">
        <v>32</v>
      </c>
      <c r="AX241" s="13" t="s">
        <v>82</v>
      </c>
      <c r="AY241" s="159" t="s">
        <v>128</v>
      </c>
    </row>
    <row r="242" spans="2:65" s="1" customFormat="1" ht="16.5" customHeight="1">
      <c r="B242" s="32"/>
      <c r="C242" s="127" t="s">
        <v>371</v>
      </c>
      <c r="D242" s="127" t="s">
        <v>130</v>
      </c>
      <c r="E242" s="128" t="s">
        <v>372</v>
      </c>
      <c r="F242" s="129" t="s">
        <v>373</v>
      </c>
      <c r="G242" s="130" t="s">
        <v>133</v>
      </c>
      <c r="H242" s="131">
        <v>14.6</v>
      </c>
      <c r="I242" s="132"/>
      <c r="J242" s="133">
        <f>ROUND(I242*H242,1)</f>
        <v>0</v>
      </c>
      <c r="K242" s="129" t="s">
        <v>134</v>
      </c>
      <c r="L242" s="32"/>
      <c r="M242" s="134" t="s">
        <v>1</v>
      </c>
      <c r="N242" s="135" t="s">
        <v>42</v>
      </c>
      <c r="P242" s="136">
        <f>O242*H242</f>
        <v>0</v>
      </c>
      <c r="Q242" s="136">
        <v>1.8000000000000001E-4</v>
      </c>
      <c r="R242" s="136">
        <f>Q242*H242</f>
        <v>2.6280000000000001E-3</v>
      </c>
      <c r="S242" s="136">
        <v>0</v>
      </c>
      <c r="T242" s="137">
        <f>S242*H242</f>
        <v>0</v>
      </c>
      <c r="AR242" s="138" t="s">
        <v>135</v>
      </c>
      <c r="AT242" s="138" t="s">
        <v>130</v>
      </c>
      <c r="AU242" s="138" t="s">
        <v>84</v>
      </c>
      <c r="AY242" s="17" t="s">
        <v>128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82</v>
      </c>
      <c r="BK242" s="139">
        <f>ROUND(I242*H242,1)</f>
        <v>0</v>
      </c>
      <c r="BL242" s="17" t="s">
        <v>135</v>
      </c>
      <c r="BM242" s="138" t="s">
        <v>374</v>
      </c>
    </row>
    <row r="243" spans="2:65" s="1" customFormat="1" ht="16.5" customHeight="1">
      <c r="B243" s="32"/>
      <c r="C243" s="127" t="s">
        <v>375</v>
      </c>
      <c r="D243" s="127" t="s">
        <v>130</v>
      </c>
      <c r="E243" s="128" t="s">
        <v>376</v>
      </c>
      <c r="F243" s="129" t="s">
        <v>377</v>
      </c>
      <c r="G243" s="130" t="s">
        <v>133</v>
      </c>
      <c r="H243" s="131">
        <v>14.6</v>
      </c>
      <c r="I243" s="132"/>
      <c r="J243" s="133">
        <f>ROUND(I243*H243,1)</f>
        <v>0</v>
      </c>
      <c r="K243" s="129" t="s">
        <v>134</v>
      </c>
      <c r="L243" s="32"/>
      <c r="M243" s="134" t="s">
        <v>1</v>
      </c>
      <c r="N243" s="135" t="s">
        <v>42</v>
      </c>
      <c r="P243" s="136">
        <f>O243*H243</f>
        <v>0</v>
      </c>
      <c r="Q243" s="136">
        <v>5.7000000000000002E-3</v>
      </c>
      <c r="R243" s="136">
        <f>Q243*H243</f>
        <v>8.3220000000000002E-2</v>
      </c>
      <c r="S243" s="136">
        <v>0</v>
      </c>
      <c r="T243" s="137">
        <f>S243*H243</f>
        <v>0</v>
      </c>
      <c r="AR243" s="138" t="s">
        <v>135</v>
      </c>
      <c r="AT243" s="138" t="s">
        <v>130</v>
      </c>
      <c r="AU243" s="138" t="s">
        <v>84</v>
      </c>
      <c r="AY243" s="17" t="s">
        <v>128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82</v>
      </c>
      <c r="BK243" s="139">
        <f>ROUND(I243*H243,1)</f>
        <v>0</v>
      </c>
      <c r="BL243" s="17" t="s">
        <v>135</v>
      </c>
      <c r="BM243" s="138" t="s">
        <v>378</v>
      </c>
    </row>
    <row r="244" spans="2:65" s="12" customFormat="1" ht="11.25">
      <c r="B244" s="140"/>
      <c r="D244" s="141" t="s">
        <v>137</v>
      </c>
      <c r="E244" s="142" t="s">
        <v>1</v>
      </c>
      <c r="F244" s="143" t="s">
        <v>379</v>
      </c>
      <c r="H244" s="144">
        <v>14.6</v>
      </c>
      <c r="I244" s="145"/>
      <c r="L244" s="140"/>
      <c r="M244" s="146"/>
      <c r="T244" s="147"/>
      <c r="AT244" s="142" t="s">
        <v>137</v>
      </c>
      <c r="AU244" s="142" t="s">
        <v>84</v>
      </c>
      <c r="AV244" s="12" t="s">
        <v>84</v>
      </c>
      <c r="AW244" s="12" t="s">
        <v>32</v>
      </c>
      <c r="AX244" s="12" t="s">
        <v>82</v>
      </c>
      <c r="AY244" s="142" t="s">
        <v>128</v>
      </c>
    </row>
    <row r="245" spans="2:65" s="1" customFormat="1" ht="16.5" customHeight="1">
      <c r="B245" s="32"/>
      <c r="C245" s="127" t="s">
        <v>380</v>
      </c>
      <c r="D245" s="127" t="s">
        <v>130</v>
      </c>
      <c r="E245" s="128" t="s">
        <v>381</v>
      </c>
      <c r="F245" s="129" t="s">
        <v>382</v>
      </c>
      <c r="G245" s="130" t="s">
        <v>133</v>
      </c>
      <c r="H245" s="131">
        <v>173.22</v>
      </c>
      <c r="I245" s="132"/>
      <c r="J245" s="133">
        <f>ROUND(I245*H245,1)</f>
        <v>0</v>
      </c>
      <c r="K245" s="129" t="s">
        <v>134</v>
      </c>
      <c r="L245" s="32"/>
      <c r="M245" s="134" t="s">
        <v>1</v>
      </c>
      <c r="N245" s="135" t="s">
        <v>42</v>
      </c>
      <c r="P245" s="136">
        <f>O245*H245</f>
        <v>0</v>
      </c>
      <c r="Q245" s="136">
        <v>2.0000000000000001E-4</v>
      </c>
      <c r="R245" s="136">
        <f>Q245*H245</f>
        <v>3.4644000000000001E-2</v>
      </c>
      <c r="S245" s="136">
        <v>0</v>
      </c>
      <c r="T245" s="137">
        <f>S245*H245</f>
        <v>0</v>
      </c>
      <c r="AR245" s="138" t="s">
        <v>135</v>
      </c>
      <c r="AT245" s="138" t="s">
        <v>130</v>
      </c>
      <c r="AU245" s="138" t="s">
        <v>84</v>
      </c>
      <c r="AY245" s="17" t="s">
        <v>128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82</v>
      </c>
      <c r="BK245" s="139">
        <f>ROUND(I245*H245,1)</f>
        <v>0</v>
      </c>
      <c r="BL245" s="17" t="s">
        <v>135</v>
      </c>
      <c r="BM245" s="138" t="s">
        <v>383</v>
      </c>
    </row>
    <row r="246" spans="2:65" s="12" customFormat="1" ht="11.25">
      <c r="B246" s="140"/>
      <c r="D246" s="141" t="s">
        <v>137</v>
      </c>
      <c r="E246" s="142" t="s">
        <v>1</v>
      </c>
      <c r="F246" s="143" t="s">
        <v>292</v>
      </c>
      <c r="H246" s="144">
        <v>144.62</v>
      </c>
      <c r="I246" s="145"/>
      <c r="L246" s="140"/>
      <c r="M246" s="146"/>
      <c r="T246" s="147"/>
      <c r="AT246" s="142" t="s">
        <v>137</v>
      </c>
      <c r="AU246" s="142" t="s">
        <v>84</v>
      </c>
      <c r="AV246" s="12" t="s">
        <v>84</v>
      </c>
      <c r="AW246" s="12" t="s">
        <v>32</v>
      </c>
      <c r="AX246" s="12" t="s">
        <v>77</v>
      </c>
      <c r="AY246" s="142" t="s">
        <v>128</v>
      </c>
    </row>
    <row r="247" spans="2:65" s="12" customFormat="1" ht="11.25">
      <c r="B247" s="140"/>
      <c r="D247" s="141" t="s">
        <v>137</v>
      </c>
      <c r="E247" s="142" t="s">
        <v>1</v>
      </c>
      <c r="F247" s="143" t="s">
        <v>293</v>
      </c>
      <c r="H247" s="144">
        <v>28.6</v>
      </c>
      <c r="I247" s="145"/>
      <c r="L247" s="140"/>
      <c r="M247" s="146"/>
      <c r="T247" s="147"/>
      <c r="AT247" s="142" t="s">
        <v>137</v>
      </c>
      <c r="AU247" s="142" t="s">
        <v>84</v>
      </c>
      <c r="AV247" s="12" t="s">
        <v>84</v>
      </c>
      <c r="AW247" s="12" t="s">
        <v>32</v>
      </c>
      <c r="AX247" s="12" t="s">
        <v>77</v>
      </c>
      <c r="AY247" s="142" t="s">
        <v>128</v>
      </c>
    </row>
    <row r="248" spans="2:65" s="13" customFormat="1" ht="11.25">
      <c r="B248" s="158"/>
      <c r="D248" s="141" t="s">
        <v>137</v>
      </c>
      <c r="E248" s="159" t="s">
        <v>1</v>
      </c>
      <c r="F248" s="160" t="s">
        <v>286</v>
      </c>
      <c r="H248" s="161">
        <v>173.22</v>
      </c>
      <c r="I248" s="162"/>
      <c r="L248" s="158"/>
      <c r="M248" s="163"/>
      <c r="T248" s="164"/>
      <c r="AT248" s="159" t="s">
        <v>137</v>
      </c>
      <c r="AU248" s="159" t="s">
        <v>84</v>
      </c>
      <c r="AV248" s="13" t="s">
        <v>135</v>
      </c>
      <c r="AW248" s="13" t="s">
        <v>32</v>
      </c>
      <c r="AX248" s="13" t="s">
        <v>82</v>
      </c>
      <c r="AY248" s="159" t="s">
        <v>128</v>
      </c>
    </row>
    <row r="249" spans="2:65" s="1" customFormat="1" ht="16.5" customHeight="1">
      <c r="B249" s="32"/>
      <c r="C249" s="127" t="s">
        <v>384</v>
      </c>
      <c r="D249" s="127" t="s">
        <v>130</v>
      </c>
      <c r="E249" s="128" t="s">
        <v>385</v>
      </c>
      <c r="F249" s="129" t="s">
        <v>386</v>
      </c>
      <c r="G249" s="130" t="s">
        <v>133</v>
      </c>
      <c r="H249" s="131">
        <v>173.22</v>
      </c>
      <c r="I249" s="132"/>
      <c r="J249" s="133">
        <f>ROUND(I249*H249,1)</f>
        <v>0</v>
      </c>
      <c r="K249" s="129" t="s">
        <v>134</v>
      </c>
      <c r="L249" s="32"/>
      <c r="M249" s="134" t="s">
        <v>1</v>
      </c>
      <c r="N249" s="135" t="s">
        <v>42</v>
      </c>
      <c r="P249" s="136">
        <f>O249*H249</f>
        <v>0</v>
      </c>
      <c r="Q249" s="136">
        <v>2.8500000000000001E-3</v>
      </c>
      <c r="R249" s="136">
        <f>Q249*H249</f>
        <v>0.49367700000000003</v>
      </c>
      <c r="S249" s="136">
        <v>0</v>
      </c>
      <c r="T249" s="137">
        <f>S249*H249</f>
        <v>0</v>
      </c>
      <c r="AR249" s="138" t="s">
        <v>135</v>
      </c>
      <c r="AT249" s="138" t="s">
        <v>130</v>
      </c>
      <c r="AU249" s="138" t="s">
        <v>84</v>
      </c>
      <c r="AY249" s="17" t="s">
        <v>128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82</v>
      </c>
      <c r="BK249" s="139">
        <f>ROUND(I249*H249,1)</f>
        <v>0</v>
      </c>
      <c r="BL249" s="17" t="s">
        <v>135</v>
      </c>
      <c r="BM249" s="138" t="s">
        <v>387</v>
      </c>
    </row>
    <row r="250" spans="2:65" s="12" customFormat="1" ht="11.25">
      <c r="B250" s="140"/>
      <c r="D250" s="141" t="s">
        <v>137</v>
      </c>
      <c r="E250" s="142" t="s">
        <v>1</v>
      </c>
      <c r="F250" s="143" t="s">
        <v>292</v>
      </c>
      <c r="H250" s="144">
        <v>144.62</v>
      </c>
      <c r="I250" s="145"/>
      <c r="L250" s="140"/>
      <c r="M250" s="146"/>
      <c r="T250" s="147"/>
      <c r="AT250" s="142" t="s">
        <v>137</v>
      </c>
      <c r="AU250" s="142" t="s">
        <v>84</v>
      </c>
      <c r="AV250" s="12" t="s">
        <v>84</v>
      </c>
      <c r="AW250" s="12" t="s">
        <v>32</v>
      </c>
      <c r="AX250" s="12" t="s">
        <v>77</v>
      </c>
      <c r="AY250" s="142" t="s">
        <v>128</v>
      </c>
    </row>
    <row r="251" spans="2:65" s="12" customFormat="1" ht="11.25">
      <c r="B251" s="140"/>
      <c r="D251" s="141" t="s">
        <v>137</v>
      </c>
      <c r="E251" s="142" t="s">
        <v>1</v>
      </c>
      <c r="F251" s="143" t="s">
        <v>293</v>
      </c>
      <c r="H251" s="144">
        <v>28.6</v>
      </c>
      <c r="I251" s="145"/>
      <c r="L251" s="140"/>
      <c r="M251" s="146"/>
      <c r="T251" s="147"/>
      <c r="AT251" s="142" t="s">
        <v>137</v>
      </c>
      <c r="AU251" s="142" t="s">
        <v>84</v>
      </c>
      <c r="AV251" s="12" t="s">
        <v>84</v>
      </c>
      <c r="AW251" s="12" t="s">
        <v>32</v>
      </c>
      <c r="AX251" s="12" t="s">
        <v>77</v>
      </c>
      <c r="AY251" s="142" t="s">
        <v>128</v>
      </c>
    </row>
    <row r="252" spans="2:65" s="13" customFormat="1" ht="11.25">
      <c r="B252" s="158"/>
      <c r="D252" s="141" t="s">
        <v>137</v>
      </c>
      <c r="E252" s="159" t="s">
        <v>1</v>
      </c>
      <c r="F252" s="160" t="s">
        <v>286</v>
      </c>
      <c r="H252" s="161">
        <v>173.22</v>
      </c>
      <c r="I252" s="162"/>
      <c r="L252" s="158"/>
      <c r="M252" s="163"/>
      <c r="T252" s="164"/>
      <c r="AT252" s="159" t="s">
        <v>137</v>
      </c>
      <c r="AU252" s="159" t="s">
        <v>84</v>
      </c>
      <c r="AV252" s="13" t="s">
        <v>135</v>
      </c>
      <c r="AW252" s="13" t="s">
        <v>32</v>
      </c>
      <c r="AX252" s="13" t="s">
        <v>82</v>
      </c>
      <c r="AY252" s="159" t="s">
        <v>128</v>
      </c>
    </row>
    <row r="253" spans="2:65" s="1" customFormat="1" ht="21.75" customHeight="1">
      <c r="B253" s="32"/>
      <c r="C253" s="127" t="s">
        <v>388</v>
      </c>
      <c r="D253" s="127" t="s">
        <v>130</v>
      </c>
      <c r="E253" s="128" t="s">
        <v>389</v>
      </c>
      <c r="F253" s="129" t="s">
        <v>390</v>
      </c>
      <c r="G253" s="130" t="s">
        <v>133</v>
      </c>
      <c r="H253" s="131">
        <v>4.2</v>
      </c>
      <c r="I253" s="132"/>
      <c r="J253" s="133">
        <f>ROUND(I253*H253,1)</f>
        <v>0</v>
      </c>
      <c r="K253" s="129" t="s">
        <v>134</v>
      </c>
      <c r="L253" s="32"/>
      <c r="M253" s="134" t="s">
        <v>1</v>
      </c>
      <c r="N253" s="135" t="s">
        <v>42</v>
      </c>
      <c r="P253" s="136">
        <f>O253*H253</f>
        <v>0</v>
      </c>
      <c r="Q253" s="136">
        <v>6.3E-3</v>
      </c>
      <c r="R253" s="136">
        <f>Q253*H253</f>
        <v>2.6460000000000001E-2</v>
      </c>
      <c r="S253" s="136">
        <v>0</v>
      </c>
      <c r="T253" s="137">
        <f>S253*H253</f>
        <v>0</v>
      </c>
      <c r="AR253" s="138" t="s">
        <v>135</v>
      </c>
      <c r="AT253" s="138" t="s">
        <v>130</v>
      </c>
      <c r="AU253" s="138" t="s">
        <v>84</v>
      </c>
      <c r="AY253" s="17" t="s">
        <v>128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82</v>
      </c>
      <c r="BK253" s="139">
        <f>ROUND(I253*H253,1)</f>
        <v>0</v>
      </c>
      <c r="BL253" s="17" t="s">
        <v>135</v>
      </c>
      <c r="BM253" s="138" t="s">
        <v>391</v>
      </c>
    </row>
    <row r="254" spans="2:65" s="12" customFormat="1" ht="11.25">
      <c r="B254" s="140"/>
      <c r="D254" s="141" t="s">
        <v>137</v>
      </c>
      <c r="E254" s="142" t="s">
        <v>1</v>
      </c>
      <c r="F254" s="143" t="s">
        <v>392</v>
      </c>
      <c r="H254" s="144">
        <v>4.2</v>
      </c>
      <c r="I254" s="145"/>
      <c r="L254" s="140"/>
      <c r="M254" s="146"/>
      <c r="T254" s="147"/>
      <c r="AT254" s="142" t="s">
        <v>137</v>
      </c>
      <c r="AU254" s="142" t="s">
        <v>84</v>
      </c>
      <c r="AV254" s="12" t="s">
        <v>84</v>
      </c>
      <c r="AW254" s="12" t="s">
        <v>32</v>
      </c>
      <c r="AX254" s="12" t="s">
        <v>82</v>
      </c>
      <c r="AY254" s="142" t="s">
        <v>128</v>
      </c>
    </row>
    <row r="255" spans="2:65" s="1" customFormat="1" ht="16.5" customHeight="1">
      <c r="B255" s="32"/>
      <c r="C255" s="127" t="s">
        <v>393</v>
      </c>
      <c r="D255" s="127" t="s">
        <v>130</v>
      </c>
      <c r="E255" s="128" t="s">
        <v>394</v>
      </c>
      <c r="F255" s="129" t="s">
        <v>395</v>
      </c>
      <c r="G255" s="130" t="s">
        <v>133</v>
      </c>
      <c r="H255" s="131">
        <v>4.2</v>
      </c>
      <c r="I255" s="132"/>
      <c r="J255" s="133">
        <f>ROUND(I255*H255,1)</f>
        <v>0</v>
      </c>
      <c r="K255" s="129" t="s">
        <v>134</v>
      </c>
      <c r="L255" s="32"/>
      <c r="M255" s="134" t="s">
        <v>1</v>
      </c>
      <c r="N255" s="135" t="s">
        <v>42</v>
      </c>
      <c r="P255" s="136">
        <f>O255*H255</f>
        <v>0</v>
      </c>
      <c r="Q255" s="136">
        <v>7.3499999999999998E-3</v>
      </c>
      <c r="R255" s="136">
        <f>Q255*H255</f>
        <v>3.0870000000000002E-2</v>
      </c>
      <c r="S255" s="136">
        <v>0</v>
      </c>
      <c r="T255" s="137">
        <f>S255*H255</f>
        <v>0</v>
      </c>
      <c r="AR255" s="138" t="s">
        <v>135</v>
      </c>
      <c r="AT255" s="138" t="s">
        <v>130</v>
      </c>
      <c r="AU255" s="138" t="s">
        <v>84</v>
      </c>
      <c r="AY255" s="17" t="s">
        <v>128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82</v>
      </c>
      <c r="BK255" s="139">
        <f>ROUND(I255*H255,1)</f>
        <v>0</v>
      </c>
      <c r="BL255" s="17" t="s">
        <v>135</v>
      </c>
      <c r="BM255" s="138" t="s">
        <v>396</v>
      </c>
    </row>
    <row r="256" spans="2:65" s="12" customFormat="1" ht="11.25">
      <c r="B256" s="140"/>
      <c r="D256" s="141" t="s">
        <v>137</v>
      </c>
      <c r="E256" s="142" t="s">
        <v>1</v>
      </c>
      <c r="F256" s="143" t="s">
        <v>392</v>
      </c>
      <c r="H256" s="144">
        <v>4.2</v>
      </c>
      <c r="I256" s="145"/>
      <c r="L256" s="140"/>
      <c r="M256" s="146"/>
      <c r="T256" s="147"/>
      <c r="AT256" s="142" t="s">
        <v>137</v>
      </c>
      <c r="AU256" s="142" t="s">
        <v>84</v>
      </c>
      <c r="AV256" s="12" t="s">
        <v>84</v>
      </c>
      <c r="AW256" s="12" t="s">
        <v>32</v>
      </c>
      <c r="AX256" s="12" t="s">
        <v>82</v>
      </c>
      <c r="AY256" s="142" t="s">
        <v>128</v>
      </c>
    </row>
    <row r="257" spans="2:65" s="1" customFormat="1" ht="16.5" customHeight="1">
      <c r="B257" s="32"/>
      <c r="C257" s="127" t="s">
        <v>397</v>
      </c>
      <c r="D257" s="127" t="s">
        <v>130</v>
      </c>
      <c r="E257" s="128" t="s">
        <v>398</v>
      </c>
      <c r="F257" s="129" t="s">
        <v>399</v>
      </c>
      <c r="G257" s="130" t="s">
        <v>133</v>
      </c>
      <c r="H257" s="131">
        <v>4.2</v>
      </c>
      <c r="I257" s="132"/>
      <c r="J257" s="133">
        <f>ROUND(I257*H257,1)</f>
        <v>0</v>
      </c>
      <c r="K257" s="129" t="s">
        <v>134</v>
      </c>
      <c r="L257" s="32"/>
      <c r="M257" s="134" t="s">
        <v>1</v>
      </c>
      <c r="N257" s="135" t="s">
        <v>42</v>
      </c>
      <c r="P257" s="136">
        <f>O257*H257</f>
        <v>0</v>
      </c>
      <c r="Q257" s="136">
        <v>2.5999999999999998E-4</v>
      </c>
      <c r="R257" s="136">
        <f>Q257*H257</f>
        <v>1.0919999999999999E-3</v>
      </c>
      <c r="S257" s="136">
        <v>0</v>
      </c>
      <c r="T257" s="137">
        <f>S257*H257</f>
        <v>0</v>
      </c>
      <c r="AR257" s="138" t="s">
        <v>135</v>
      </c>
      <c r="AT257" s="138" t="s">
        <v>130</v>
      </c>
      <c r="AU257" s="138" t="s">
        <v>84</v>
      </c>
      <c r="AY257" s="17" t="s">
        <v>128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82</v>
      </c>
      <c r="BK257" s="139">
        <f>ROUND(I257*H257,1)</f>
        <v>0</v>
      </c>
      <c r="BL257" s="17" t="s">
        <v>135</v>
      </c>
      <c r="BM257" s="138" t="s">
        <v>400</v>
      </c>
    </row>
    <row r="258" spans="2:65" s="12" customFormat="1" ht="11.25">
      <c r="B258" s="140"/>
      <c r="D258" s="141" t="s">
        <v>137</v>
      </c>
      <c r="E258" s="142" t="s">
        <v>1</v>
      </c>
      <c r="F258" s="143" t="s">
        <v>392</v>
      </c>
      <c r="H258" s="144">
        <v>4.2</v>
      </c>
      <c r="I258" s="145"/>
      <c r="L258" s="140"/>
      <c r="M258" s="146"/>
      <c r="T258" s="147"/>
      <c r="AT258" s="142" t="s">
        <v>137</v>
      </c>
      <c r="AU258" s="142" t="s">
        <v>84</v>
      </c>
      <c r="AV258" s="12" t="s">
        <v>84</v>
      </c>
      <c r="AW258" s="12" t="s">
        <v>32</v>
      </c>
      <c r="AX258" s="12" t="s">
        <v>82</v>
      </c>
      <c r="AY258" s="142" t="s">
        <v>128</v>
      </c>
    </row>
    <row r="259" spans="2:65" s="1" customFormat="1" ht="16.5" customHeight="1">
      <c r="B259" s="32"/>
      <c r="C259" s="127" t="s">
        <v>401</v>
      </c>
      <c r="D259" s="127" t="s">
        <v>130</v>
      </c>
      <c r="E259" s="128" t="s">
        <v>402</v>
      </c>
      <c r="F259" s="129" t="s">
        <v>403</v>
      </c>
      <c r="G259" s="130" t="s">
        <v>133</v>
      </c>
      <c r="H259" s="131">
        <v>4.2</v>
      </c>
      <c r="I259" s="132"/>
      <c r="J259" s="133">
        <f>ROUND(I259*H259,1)</f>
        <v>0</v>
      </c>
      <c r="K259" s="129" t="s">
        <v>134</v>
      </c>
      <c r="L259" s="32"/>
      <c r="M259" s="134" t="s">
        <v>1</v>
      </c>
      <c r="N259" s="135" t="s">
        <v>42</v>
      </c>
      <c r="P259" s="136">
        <f>O259*H259</f>
        <v>0</v>
      </c>
      <c r="Q259" s="136">
        <v>4.4099999999999999E-3</v>
      </c>
      <c r="R259" s="136">
        <f>Q259*H259</f>
        <v>1.8522E-2</v>
      </c>
      <c r="S259" s="136">
        <v>0</v>
      </c>
      <c r="T259" s="137">
        <f>S259*H259</f>
        <v>0</v>
      </c>
      <c r="AR259" s="138" t="s">
        <v>135</v>
      </c>
      <c r="AT259" s="138" t="s">
        <v>130</v>
      </c>
      <c r="AU259" s="138" t="s">
        <v>84</v>
      </c>
      <c r="AY259" s="17" t="s">
        <v>128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82</v>
      </c>
      <c r="BK259" s="139">
        <f>ROUND(I259*H259,1)</f>
        <v>0</v>
      </c>
      <c r="BL259" s="17" t="s">
        <v>135</v>
      </c>
      <c r="BM259" s="138" t="s">
        <v>404</v>
      </c>
    </row>
    <row r="260" spans="2:65" s="12" customFormat="1" ht="11.25">
      <c r="B260" s="140"/>
      <c r="D260" s="141" t="s">
        <v>137</v>
      </c>
      <c r="E260" s="142" t="s">
        <v>1</v>
      </c>
      <c r="F260" s="143" t="s">
        <v>392</v>
      </c>
      <c r="H260" s="144">
        <v>4.2</v>
      </c>
      <c r="I260" s="145"/>
      <c r="L260" s="140"/>
      <c r="M260" s="146"/>
      <c r="T260" s="147"/>
      <c r="AT260" s="142" t="s">
        <v>137</v>
      </c>
      <c r="AU260" s="142" t="s">
        <v>84</v>
      </c>
      <c r="AV260" s="12" t="s">
        <v>84</v>
      </c>
      <c r="AW260" s="12" t="s">
        <v>32</v>
      </c>
      <c r="AX260" s="12" t="s">
        <v>82</v>
      </c>
      <c r="AY260" s="142" t="s">
        <v>128</v>
      </c>
    </row>
    <row r="261" spans="2:65" s="1" customFormat="1" ht="16.5" customHeight="1">
      <c r="B261" s="32"/>
      <c r="C261" s="127" t="s">
        <v>405</v>
      </c>
      <c r="D261" s="127" t="s">
        <v>130</v>
      </c>
      <c r="E261" s="128" t="s">
        <v>406</v>
      </c>
      <c r="F261" s="129" t="s">
        <v>407</v>
      </c>
      <c r="G261" s="130" t="s">
        <v>133</v>
      </c>
      <c r="H261" s="131">
        <v>4.2</v>
      </c>
      <c r="I261" s="132"/>
      <c r="J261" s="133">
        <f>ROUND(I261*H261,1)</f>
        <v>0</v>
      </c>
      <c r="K261" s="129" t="s">
        <v>134</v>
      </c>
      <c r="L261" s="32"/>
      <c r="M261" s="134" t="s">
        <v>1</v>
      </c>
      <c r="N261" s="135" t="s">
        <v>42</v>
      </c>
      <c r="P261" s="136">
        <f>O261*H261</f>
        <v>0</v>
      </c>
      <c r="Q261" s="136">
        <v>2.0000000000000001E-4</v>
      </c>
      <c r="R261" s="136">
        <f>Q261*H261</f>
        <v>8.4000000000000003E-4</v>
      </c>
      <c r="S261" s="136">
        <v>0</v>
      </c>
      <c r="T261" s="137">
        <f>S261*H261</f>
        <v>0</v>
      </c>
      <c r="AR261" s="138" t="s">
        <v>135</v>
      </c>
      <c r="AT261" s="138" t="s">
        <v>130</v>
      </c>
      <c r="AU261" s="138" t="s">
        <v>84</v>
      </c>
      <c r="AY261" s="17" t="s">
        <v>128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82</v>
      </c>
      <c r="BK261" s="139">
        <f>ROUND(I261*H261,1)</f>
        <v>0</v>
      </c>
      <c r="BL261" s="17" t="s">
        <v>135</v>
      </c>
      <c r="BM261" s="138" t="s">
        <v>408</v>
      </c>
    </row>
    <row r="262" spans="2:65" s="12" customFormat="1" ht="11.25">
      <c r="B262" s="140"/>
      <c r="D262" s="141" t="s">
        <v>137</v>
      </c>
      <c r="E262" s="142" t="s">
        <v>1</v>
      </c>
      <c r="F262" s="143" t="s">
        <v>392</v>
      </c>
      <c r="H262" s="144">
        <v>4.2</v>
      </c>
      <c r="I262" s="145"/>
      <c r="L262" s="140"/>
      <c r="M262" s="146"/>
      <c r="T262" s="147"/>
      <c r="AT262" s="142" t="s">
        <v>137</v>
      </c>
      <c r="AU262" s="142" t="s">
        <v>84</v>
      </c>
      <c r="AV262" s="12" t="s">
        <v>84</v>
      </c>
      <c r="AW262" s="12" t="s">
        <v>32</v>
      </c>
      <c r="AX262" s="12" t="s">
        <v>82</v>
      </c>
      <c r="AY262" s="142" t="s">
        <v>128</v>
      </c>
    </row>
    <row r="263" spans="2:65" s="1" customFormat="1" ht="16.5" customHeight="1">
      <c r="B263" s="32"/>
      <c r="C263" s="127" t="s">
        <v>409</v>
      </c>
      <c r="D263" s="127" t="s">
        <v>130</v>
      </c>
      <c r="E263" s="128" t="s">
        <v>410</v>
      </c>
      <c r="F263" s="129" t="s">
        <v>411</v>
      </c>
      <c r="G263" s="130" t="s">
        <v>133</v>
      </c>
      <c r="H263" s="131">
        <v>4.2</v>
      </c>
      <c r="I263" s="132"/>
      <c r="J263" s="133">
        <f>ROUND(I263*H263,1)</f>
        <v>0</v>
      </c>
      <c r="K263" s="129" t="s">
        <v>134</v>
      </c>
      <c r="L263" s="32"/>
      <c r="M263" s="134" t="s">
        <v>1</v>
      </c>
      <c r="N263" s="135" t="s">
        <v>42</v>
      </c>
      <c r="P263" s="136">
        <f>O263*H263</f>
        <v>0</v>
      </c>
      <c r="Q263" s="136">
        <v>2.8500000000000001E-3</v>
      </c>
      <c r="R263" s="136">
        <f>Q263*H263</f>
        <v>1.1970000000000001E-2</v>
      </c>
      <c r="S263" s="136">
        <v>0</v>
      </c>
      <c r="T263" s="137">
        <f>S263*H263</f>
        <v>0</v>
      </c>
      <c r="AR263" s="138" t="s">
        <v>135</v>
      </c>
      <c r="AT263" s="138" t="s">
        <v>130</v>
      </c>
      <c r="AU263" s="138" t="s">
        <v>84</v>
      </c>
      <c r="AY263" s="17" t="s">
        <v>128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82</v>
      </c>
      <c r="BK263" s="139">
        <f>ROUND(I263*H263,1)</f>
        <v>0</v>
      </c>
      <c r="BL263" s="17" t="s">
        <v>135</v>
      </c>
      <c r="BM263" s="138" t="s">
        <v>412</v>
      </c>
    </row>
    <row r="264" spans="2:65" s="12" customFormat="1" ht="11.25">
      <c r="B264" s="140"/>
      <c r="D264" s="141" t="s">
        <v>137</v>
      </c>
      <c r="E264" s="142" t="s">
        <v>1</v>
      </c>
      <c r="F264" s="143" t="s">
        <v>392</v>
      </c>
      <c r="H264" s="144">
        <v>4.2</v>
      </c>
      <c r="I264" s="145"/>
      <c r="L264" s="140"/>
      <c r="M264" s="146"/>
      <c r="T264" s="147"/>
      <c r="AT264" s="142" t="s">
        <v>137</v>
      </c>
      <c r="AU264" s="142" t="s">
        <v>84</v>
      </c>
      <c r="AV264" s="12" t="s">
        <v>84</v>
      </c>
      <c r="AW264" s="12" t="s">
        <v>32</v>
      </c>
      <c r="AX264" s="12" t="s">
        <v>82</v>
      </c>
      <c r="AY264" s="142" t="s">
        <v>128</v>
      </c>
    </row>
    <row r="265" spans="2:65" s="1" customFormat="1" ht="16.5" customHeight="1">
      <c r="B265" s="32"/>
      <c r="C265" s="127" t="s">
        <v>413</v>
      </c>
      <c r="D265" s="127" t="s">
        <v>130</v>
      </c>
      <c r="E265" s="128" t="s">
        <v>414</v>
      </c>
      <c r="F265" s="129" t="s">
        <v>415</v>
      </c>
      <c r="G265" s="130" t="s">
        <v>133</v>
      </c>
      <c r="H265" s="131">
        <v>50</v>
      </c>
      <c r="I265" s="132"/>
      <c r="J265" s="133">
        <f>ROUND(I265*H265,1)</f>
        <v>0</v>
      </c>
      <c r="K265" s="129" t="s">
        <v>134</v>
      </c>
      <c r="L265" s="32"/>
      <c r="M265" s="134" t="s">
        <v>1</v>
      </c>
      <c r="N265" s="135" t="s">
        <v>42</v>
      </c>
      <c r="P265" s="136">
        <f>O265*H265</f>
        <v>0</v>
      </c>
      <c r="Q265" s="136">
        <v>2.0000000000000002E-5</v>
      </c>
      <c r="R265" s="136">
        <f>Q265*H265</f>
        <v>1E-3</v>
      </c>
      <c r="S265" s="136">
        <v>6.0000000000000002E-5</v>
      </c>
      <c r="T265" s="137">
        <f>S265*H265</f>
        <v>3.0000000000000001E-3</v>
      </c>
      <c r="AR265" s="138" t="s">
        <v>135</v>
      </c>
      <c r="AT265" s="138" t="s">
        <v>130</v>
      </c>
      <c r="AU265" s="138" t="s">
        <v>84</v>
      </c>
      <c r="AY265" s="17" t="s">
        <v>128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82</v>
      </c>
      <c r="BK265" s="139">
        <f>ROUND(I265*H265,1)</f>
        <v>0</v>
      </c>
      <c r="BL265" s="17" t="s">
        <v>135</v>
      </c>
      <c r="BM265" s="138" t="s">
        <v>416</v>
      </c>
    </row>
    <row r="266" spans="2:65" s="1" customFormat="1" ht="16.5" customHeight="1">
      <c r="B266" s="32"/>
      <c r="C266" s="127" t="s">
        <v>417</v>
      </c>
      <c r="D266" s="127" t="s">
        <v>130</v>
      </c>
      <c r="E266" s="128" t="s">
        <v>418</v>
      </c>
      <c r="F266" s="129" t="s">
        <v>419</v>
      </c>
      <c r="G266" s="130" t="s">
        <v>133</v>
      </c>
      <c r="H266" s="131">
        <v>30</v>
      </c>
      <c r="I266" s="132"/>
      <c r="J266" s="133">
        <f>ROUND(I266*H266,1)</f>
        <v>0</v>
      </c>
      <c r="K266" s="129" t="s">
        <v>134</v>
      </c>
      <c r="L266" s="32"/>
      <c r="M266" s="134" t="s">
        <v>1</v>
      </c>
      <c r="N266" s="135" t="s">
        <v>42</v>
      </c>
      <c r="P266" s="136">
        <f>O266*H266</f>
        <v>0</v>
      </c>
      <c r="Q266" s="136">
        <v>2.0000000000000002E-5</v>
      </c>
      <c r="R266" s="136">
        <f>Q266*H266</f>
        <v>6.0000000000000006E-4</v>
      </c>
      <c r="S266" s="136">
        <v>1.0000000000000001E-5</v>
      </c>
      <c r="T266" s="137">
        <f>S266*H266</f>
        <v>3.0000000000000003E-4</v>
      </c>
      <c r="AR266" s="138" t="s">
        <v>135</v>
      </c>
      <c r="AT266" s="138" t="s">
        <v>130</v>
      </c>
      <c r="AU266" s="138" t="s">
        <v>84</v>
      </c>
      <c r="AY266" s="17" t="s">
        <v>128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82</v>
      </c>
      <c r="BK266" s="139">
        <f>ROUND(I266*H266,1)</f>
        <v>0</v>
      </c>
      <c r="BL266" s="17" t="s">
        <v>135</v>
      </c>
      <c r="BM266" s="138" t="s">
        <v>420</v>
      </c>
    </row>
    <row r="267" spans="2:65" s="1" customFormat="1" ht="16.5" customHeight="1">
      <c r="B267" s="32"/>
      <c r="C267" s="127" t="s">
        <v>421</v>
      </c>
      <c r="D267" s="127" t="s">
        <v>130</v>
      </c>
      <c r="E267" s="128" t="s">
        <v>422</v>
      </c>
      <c r="F267" s="129" t="s">
        <v>423</v>
      </c>
      <c r="G267" s="130" t="s">
        <v>133</v>
      </c>
      <c r="H267" s="131">
        <v>144.62</v>
      </c>
      <c r="I267" s="132"/>
      <c r="J267" s="133">
        <f>ROUND(I267*H267,1)</f>
        <v>0</v>
      </c>
      <c r="K267" s="129" t="s">
        <v>134</v>
      </c>
      <c r="L267" s="32"/>
      <c r="M267" s="134" t="s">
        <v>1</v>
      </c>
      <c r="N267" s="135" t="s">
        <v>42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135</v>
      </c>
      <c r="AT267" s="138" t="s">
        <v>130</v>
      </c>
      <c r="AU267" s="138" t="s">
        <v>84</v>
      </c>
      <c r="AY267" s="17" t="s">
        <v>128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7" t="s">
        <v>82</v>
      </c>
      <c r="BK267" s="139">
        <f>ROUND(I267*H267,1)</f>
        <v>0</v>
      </c>
      <c r="BL267" s="17" t="s">
        <v>135</v>
      </c>
      <c r="BM267" s="138" t="s">
        <v>424</v>
      </c>
    </row>
    <row r="268" spans="2:65" s="12" customFormat="1" ht="11.25">
      <c r="B268" s="140"/>
      <c r="D268" s="141" t="s">
        <v>137</v>
      </c>
      <c r="E268" s="142" t="s">
        <v>1</v>
      </c>
      <c r="F268" s="143" t="s">
        <v>425</v>
      </c>
      <c r="H268" s="144">
        <v>144.62</v>
      </c>
      <c r="I268" s="145"/>
      <c r="L268" s="140"/>
      <c r="M268" s="146"/>
      <c r="T268" s="147"/>
      <c r="AT268" s="142" t="s">
        <v>137</v>
      </c>
      <c r="AU268" s="142" t="s">
        <v>84</v>
      </c>
      <c r="AV268" s="12" t="s">
        <v>84</v>
      </c>
      <c r="AW268" s="12" t="s">
        <v>32</v>
      </c>
      <c r="AX268" s="12" t="s">
        <v>82</v>
      </c>
      <c r="AY268" s="142" t="s">
        <v>128</v>
      </c>
    </row>
    <row r="269" spans="2:65" s="1" customFormat="1" ht="16.5" customHeight="1">
      <c r="B269" s="32"/>
      <c r="C269" s="127" t="s">
        <v>426</v>
      </c>
      <c r="D269" s="127" t="s">
        <v>130</v>
      </c>
      <c r="E269" s="128" t="s">
        <v>427</v>
      </c>
      <c r="F269" s="129" t="s">
        <v>428</v>
      </c>
      <c r="G269" s="130" t="s">
        <v>133</v>
      </c>
      <c r="H269" s="131">
        <v>15.396000000000001</v>
      </c>
      <c r="I269" s="132"/>
      <c r="J269" s="133">
        <f>ROUND(I269*H269,1)</f>
        <v>0</v>
      </c>
      <c r="K269" s="129" t="s">
        <v>134</v>
      </c>
      <c r="L269" s="32"/>
      <c r="M269" s="134" t="s">
        <v>1</v>
      </c>
      <c r="N269" s="135" t="s">
        <v>42</v>
      </c>
      <c r="P269" s="136">
        <f>O269*H269</f>
        <v>0</v>
      </c>
      <c r="Q269" s="136">
        <v>0.105</v>
      </c>
      <c r="R269" s="136">
        <f>Q269*H269</f>
        <v>1.6165800000000001</v>
      </c>
      <c r="S269" s="136">
        <v>0</v>
      </c>
      <c r="T269" s="137">
        <f>S269*H269</f>
        <v>0</v>
      </c>
      <c r="AR269" s="138" t="s">
        <v>135</v>
      </c>
      <c r="AT269" s="138" t="s">
        <v>130</v>
      </c>
      <c r="AU269" s="138" t="s">
        <v>84</v>
      </c>
      <c r="AY269" s="17" t="s">
        <v>128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82</v>
      </c>
      <c r="BK269" s="139">
        <f>ROUND(I269*H269,1)</f>
        <v>0</v>
      </c>
      <c r="BL269" s="17" t="s">
        <v>135</v>
      </c>
      <c r="BM269" s="138" t="s">
        <v>429</v>
      </c>
    </row>
    <row r="270" spans="2:65" s="12" customFormat="1" ht="11.25">
      <c r="B270" s="140"/>
      <c r="D270" s="141" t="s">
        <v>137</v>
      </c>
      <c r="E270" s="142" t="s">
        <v>1</v>
      </c>
      <c r="F270" s="143" t="s">
        <v>430</v>
      </c>
      <c r="H270" s="144">
        <v>13.2</v>
      </c>
      <c r="I270" s="145"/>
      <c r="L270" s="140"/>
      <c r="M270" s="146"/>
      <c r="T270" s="147"/>
      <c r="AT270" s="142" t="s">
        <v>137</v>
      </c>
      <c r="AU270" s="142" t="s">
        <v>84</v>
      </c>
      <c r="AV270" s="12" t="s">
        <v>84</v>
      </c>
      <c r="AW270" s="12" t="s">
        <v>32</v>
      </c>
      <c r="AX270" s="12" t="s">
        <v>77</v>
      </c>
      <c r="AY270" s="142" t="s">
        <v>128</v>
      </c>
    </row>
    <row r="271" spans="2:65" s="12" customFormat="1" ht="11.25">
      <c r="B271" s="140"/>
      <c r="D271" s="141" t="s">
        <v>137</v>
      </c>
      <c r="E271" s="142" t="s">
        <v>1</v>
      </c>
      <c r="F271" s="143" t="s">
        <v>431</v>
      </c>
      <c r="H271" s="144">
        <v>2.1960000000000002</v>
      </c>
      <c r="I271" s="145"/>
      <c r="L271" s="140"/>
      <c r="M271" s="146"/>
      <c r="T271" s="147"/>
      <c r="AT271" s="142" t="s">
        <v>137</v>
      </c>
      <c r="AU271" s="142" t="s">
        <v>84</v>
      </c>
      <c r="AV271" s="12" t="s">
        <v>84</v>
      </c>
      <c r="AW271" s="12" t="s">
        <v>32</v>
      </c>
      <c r="AX271" s="12" t="s">
        <v>77</v>
      </c>
      <c r="AY271" s="142" t="s">
        <v>128</v>
      </c>
    </row>
    <row r="272" spans="2:65" s="13" customFormat="1" ht="11.25">
      <c r="B272" s="158"/>
      <c r="D272" s="141" t="s">
        <v>137</v>
      </c>
      <c r="E272" s="159" t="s">
        <v>1</v>
      </c>
      <c r="F272" s="160" t="s">
        <v>286</v>
      </c>
      <c r="H272" s="161">
        <v>15.395999999999999</v>
      </c>
      <c r="I272" s="162"/>
      <c r="L272" s="158"/>
      <c r="M272" s="163"/>
      <c r="T272" s="164"/>
      <c r="AT272" s="159" t="s">
        <v>137</v>
      </c>
      <c r="AU272" s="159" t="s">
        <v>84</v>
      </c>
      <c r="AV272" s="13" t="s">
        <v>135</v>
      </c>
      <c r="AW272" s="13" t="s">
        <v>32</v>
      </c>
      <c r="AX272" s="13" t="s">
        <v>82</v>
      </c>
      <c r="AY272" s="159" t="s">
        <v>128</v>
      </c>
    </row>
    <row r="273" spans="2:65" s="1" customFormat="1" ht="16.5" customHeight="1">
      <c r="B273" s="32"/>
      <c r="C273" s="127" t="s">
        <v>432</v>
      </c>
      <c r="D273" s="127" t="s">
        <v>130</v>
      </c>
      <c r="E273" s="128" t="s">
        <v>433</v>
      </c>
      <c r="F273" s="129" t="s">
        <v>434</v>
      </c>
      <c r="G273" s="130" t="s">
        <v>133</v>
      </c>
      <c r="H273" s="131">
        <v>15</v>
      </c>
      <c r="I273" s="132"/>
      <c r="J273" s="133">
        <f>ROUND(I273*H273,1)</f>
        <v>0</v>
      </c>
      <c r="K273" s="129" t="s">
        <v>134</v>
      </c>
      <c r="L273" s="32"/>
      <c r="M273" s="134" t="s">
        <v>1</v>
      </c>
      <c r="N273" s="135" t="s">
        <v>42</v>
      </c>
      <c r="P273" s="136">
        <f>O273*H273</f>
        <v>0</v>
      </c>
      <c r="Q273" s="136">
        <v>0.45929999999999999</v>
      </c>
      <c r="R273" s="136">
        <f>Q273*H273</f>
        <v>6.8895</v>
      </c>
      <c r="S273" s="136">
        <v>0</v>
      </c>
      <c r="T273" s="137">
        <f>S273*H273</f>
        <v>0</v>
      </c>
      <c r="AR273" s="138" t="s">
        <v>135</v>
      </c>
      <c r="AT273" s="138" t="s">
        <v>130</v>
      </c>
      <c r="AU273" s="138" t="s">
        <v>84</v>
      </c>
      <c r="AY273" s="17" t="s">
        <v>128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7" t="s">
        <v>82</v>
      </c>
      <c r="BK273" s="139">
        <f>ROUND(I273*H273,1)</f>
        <v>0</v>
      </c>
      <c r="BL273" s="17" t="s">
        <v>135</v>
      </c>
      <c r="BM273" s="138" t="s">
        <v>435</v>
      </c>
    </row>
    <row r="274" spans="2:65" s="1" customFormat="1" ht="16.5" customHeight="1">
      <c r="B274" s="32"/>
      <c r="C274" s="127" t="s">
        <v>436</v>
      </c>
      <c r="D274" s="127" t="s">
        <v>130</v>
      </c>
      <c r="E274" s="128" t="s">
        <v>437</v>
      </c>
      <c r="F274" s="129" t="s">
        <v>438</v>
      </c>
      <c r="G274" s="130" t="s">
        <v>133</v>
      </c>
      <c r="H274" s="131">
        <v>15</v>
      </c>
      <c r="I274" s="132"/>
      <c r="J274" s="133">
        <f>ROUND(I274*H274,1)</f>
        <v>0</v>
      </c>
      <c r="K274" s="129" t="s">
        <v>134</v>
      </c>
      <c r="L274" s="32"/>
      <c r="M274" s="134" t="s">
        <v>1</v>
      </c>
      <c r="N274" s="135" t="s">
        <v>42</v>
      </c>
      <c r="P274" s="136">
        <f>O274*H274</f>
        <v>0</v>
      </c>
      <c r="Q274" s="136">
        <v>4.6999999999999999E-4</v>
      </c>
      <c r="R274" s="136">
        <f>Q274*H274</f>
        <v>7.0499999999999998E-3</v>
      </c>
      <c r="S274" s="136">
        <v>0</v>
      </c>
      <c r="T274" s="137">
        <f>S274*H274</f>
        <v>0</v>
      </c>
      <c r="AR274" s="138" t="s">
        <v>135</v>
      </c>
      <c r="AT274" s="138" t="s">
        <v>130</v>
      </c>
      <c r="AU274" s="138" t="s">
        <v>84</v>
      </c>
      <c r="AY274" s="17" t="s">
        <v>128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82</v>
      </c>
      <c r="BK274" s="139">
        <f>ROUND(I274*H274,1)</f>
        <v>0</v>
      </c>
      <c r="BL274" s="17" t="s">
        <v>135</v>
      </c>
      <c r="BM274" s="138" t="s">
        <v>439</v>
      </c>
    </row>
    <row r="275" spans="2:65" s="1" customFormat="1" ht="16.5" customHeight="1">
      <c r="B275" s="32"/>
      <c r="C275" s="127" t="s">
        <v>440</v>
      </c>
      <c r="D275" s="127" t="s">
        <v>130</v>
      </c>
      <c r="E275" s="128" t="s">
        <v>441</v>
      </c>
      <c r="F275" s="129" t="s">
        <v>442</v>
      </c>
      <c r="G275" s="130" t="s">
        <v>154</v>
      </c>
      <c r="H275" s="131">
        <v>30</v>
      </c>
      <c r="I275" s="132"/>
      <c r="J275" s="133">
        <f>ROUND(I275*H275,1)</f>
        <v>0</v>
      </c>
      <c r="K275" s="129" t="s">
        <v>134</v>
      </c>
      <c r="L275" s="32"/>
      <c r="M275" s="134" t="s">
        <v>1</v>
      </c>
      <c r="N275" s="135" t="s">
        <v>42</v>
      </c>
      <c r="P275" s="136">
        <f>O275*H275</f>
        <v>0</v>
      </c>
      <c r="Q275" s="136">
        <v>0.19663</v>
      </c>
      <c r="R275" s="136">
        <f>Q275*H275</f>
        <v>5.8989000000000003</v>
      </c>
      <c r="S275" s="136">
        <v>0</v>
      </c>
      <c r="T275" s="137">
        <f>S275*H275</f>
        <v>0</v>
      </c>
      <c r="AR275" s="138" t="s">
        <v>135</v>
      </c>
      <c r="AT275" s="138" t="s">
        <v>130</v>
      </c>
      <c r="AU275" s="138" t="s">
        <v>84</v>
      </c>
      <c r="AY275" s="17" t="s">
        <v>128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82</v>
      </c>
      <c r="BK275" s="139">
        <f>ROUND(I275*H275,1)</f>
        <v>0</v>
      </c>
      <c r="BL275" s="17" t="s">
        <v>135</v>
      </c>
      <c r="BM275" s="138" t="s">
        <v>443</v>
      </c>
    </row>
    <row r="276" spans="2:65" s="12" customFormat="1" ht="11.25">
      <c r="B276" s="140"/>
      <c r="D276" s="141" t="s">
        <v>137</v>
      </c>
      <c r="E276" s="142" t="s">
        <v>1</v>
      </c>
      <c r="F276" s="143" t="s">
        <v>266</v>
      </c>
      <c r="H276" s="144">
        <v>30</v>
      </c>
      <c r="I276" s="145"/>
      <c r="L276" s="140"/>
      <c r="M276" s="146"/>
      <c r="T276" s="147"/>
      <c r="AT276" s="142" t="s">
        <v>137</v>
      </c>
      <c r="AU276" s="142" t="s">
        <v>84</v>
      </c>
      <c r="AV276" s="12" t="s">
        <v>84</v>
      </c>
      <c r="AW276" s="12" t="s">
        <v>32</v>
      </c>
      <c r="AX276" s="12" t="s">
        <v>82</v>
      </c>
      <c r="AY276" s="142" t="s">
        <v>128</v>
      </c>
    </row>
    <row r="277" spans="2:65" s="11" customFormat="1" ht="22.9" customHeight="1">
      <c r="B277" s="115"/>
      <c r="D277" s="116" t="s">
        <v>76</v>
      </c>
      <c r="E277" s="125" t="s">
        <v>168</v>
      </c>
      <c r="F277" s="125" t="s">
        <v>444</v>
      </c>
      <c r="I277" s="118"/>
      <c r="J277" s="126">
        <f>BK277</f>
        <v>0</v>
      </c>
      <c r="L277" s="115"/>
      <c r="M277" s="120"/>
      <c r="P277" s="121">
        <f>SUM(P278:P309)</f>
        <v>0</v>
      </c>
      <c r="R277" s="121">
        <f>SUM(R278:R309)</f>
        <v>5.4190000000000002E-3</v>
      </c>
      <c r="T277" s="122">
        <f>SUM(T278:T309)</f>
        <v>1.670439</v>
      </c>
      <c r="AR277" s="116" t="s">
        <v>82</v>
      </c>
      <c r="AT277" s="123" t="s">
        <v>76</v>
      </c>
      <c r="AU277" s="123" t="s">
        <v>82</v>
      </c>
      <c r="AY277" s="116" t="s">
        <v>128</v>
      </c>
      <c r="BK277" s="124">
        <f>SUM(BK278:BK309)</f>
        <v>0</v>
      </c>
    </row>
    <row r="278" spans="2:65" s="1" customFormat="1" ht="16.5" customHeight="1">
      <c r="B278" s="32"/>
      <c r="C278" s="127" t="s">
        <v>445</v>
      </c>
      <c r="D278" s="127" t="s">
        <v>130</v>
      </c>
      <c r="E278" s="128" t="s">
        <v>446</v>
      </c>
      <c r="F278" s="129" t="s">
        <v>447</v>
      </c>
      <c r="G278" s="130" t="s">
        <v>154</v>
      </c>
      <c r="H278" s="131">
        <v>21</v>
      </c>
      <c r="I278" s="132"/>
      <c r="J278" s="133">
        <f>ROUND(I278*H278,1)</f>
        <v>0</v>
      </c>
      <c r="K278" s="129" t="s">
        <v>134</v>
      </c>
      <c r="L278" s="32"/>
      <c r="M278" s="134" t="s">
        <v>1</v>
      </c>
      <c r="N278" s="135" t="s">
        <v>42</v>
      </c>
      <c r="P278" s="136">
        <f>O278*H278</f>
        <v>0</v>
      </c>
      <c r="Q278" s="136">
        <v>1.1E-4</v>
      </c>
      <c r="R278" s="136">
        <f>Q278*H278</f>
        <v>2.31E-3</v>
      </c>
      <c r="S278" s="136">
        <v>0</v>
      </c>
      <c r="T278" s="137">
        <f>S278*H278</f>
        <v>0</v>
      </c>
      <c r="AR278" s="138" t="s">
        <v>135</v>
      </c>
      <c r="AT278" s="138" t="s">
        <v>130</v>
      </c>
      <c r="AU278" s="138" t="s">
        <v>84</v>
      </c>
      <c r="AY278" s="17" t="s">
        <v>128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82</v>
      </c>
      <c r="BK278" s="139">
        <f>ROUND(I278*H278,1)</f>
        <v>0</v>
      </c>
      <c r="BL278" s="17" t="s">
        <v>135</v>
      </c>
      <c r="BM278" s="138" t="s">
        <v>448</v>
      </c>
    </row>
    <row r="279" spans="2:65" s="12" customFormat="1" ht="11.25">
      <c r="B279" s="140"/>
      <c r="D279" s="141" t="s">
        <v>137</v>
      </c>
      <c r="E279" s="142" t="s">
        <v>1</v>
      </c>
      <c r="F279" s="143" t="s">
        <v>449</v>
      </c>
      <c r="H279" s="144">
        <v>21</v>
      </c>
      <c r="I279" s="145"/>
      <c r="L279" s="140"/>
      <c r="M279" s="146"/>
      <c r="T279" s="147"/>
      <c r="AT279" s="142" t="s">
        <v>137</v>
      </c>
      <c r="AU279" s="142" t="s">
        <v>84</v>
      </c>
      <c r="AV279" s="12" t="s">
        <v>84</v>
      </c>
      <c r="AW279" s="12" t="s">
        <v>32</v>
      </c>
      <c r="AX279" s="12" t="s">
        <v>82</v>
      </c>
      <c r="AY279" s="142" t="s">
        <v>128</v>
      </c>
    </row>
    <row r="280" spans="2:65" s="1" customFormat="1" ht="21.75" customHeight="1">
      <c r="B280" s="32"/>
      <c r="C280" s="127" t="s">
        <v>450</v>
      </c>
      <c r="D280" s="127" t="s">
        <v>130</v>
      </c>
      <c r="E280" s="128" t="s">
        <v>451</v>
      </c>
      <c r="F280" s="129" t="s">
        <v>452</v>
      </c>
      <c r="G280" s="130" t="s">
        <v>133</v>
      </c>
      <c r="H280" s="131">
        <v>160</v>
      </c>
      <c r="I280" s="132"/>
      <c r="J280" s="133">
        <f>ROUND(I280*H280,1)</f>
        <v>0</v>
      </c>
      <c r="K280" s="129" t="s">
        <v>134</v>
      </c>
      <c r="L280" s="32"/>
      <c r="M280" s="134" t="s">
        <v>1</v>
      </c>
      <c r="N280" s="135" t="s">
        <v>42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135</v>
      </c>
      <c r="AT280" s="138" t="s">
        <v>130</v>
      </c>
      <c r="AU280" s="138" t="s">
        <v>84</v>
      </c>
      <c r="AY280" s="17" t="s">
        <v>128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82</v>
      </c>
      <c r="BK280" s="139">
        <f>ROUND(I280*H280,1)</f>
        <v>0</v>
      </c>
      <c r="BL280" s="17" t="s">
        <v>135</v>
      </c>
      <c r="BM280" s="138" t="s">
        <v>453</v>
      </c>
    </row>
    <row r="281" spans="2:65" s="1" customFormat="1" ht="21.75" customHeight="1">
      <c r="B281" s="32"/>
      <c r="C281" s="127" t="s">
        <v>454</v>
      </c>
      <c r="D281" s="127" t="s">
        <v>130</v>
      </c>
      <c r="E281" s="128" t="s">
        <v>455</v>
      </c>
      <c r="F281" s="129" t="s">
        <v>456</v>
      </c>
      <c r="G281" s="130" t="s">
        <v>133</v>
      </c>
      <c r="H281" s="131">
        <v>4800</v>
      </c>
      <c r="I281" s="132"/>
      <c r="J281" s="133">
        <f>ROUND(I281*H281,1)</f>
        <v>0</v>
      </c>
      <c r="K281" s="129" t="s">
        <v>134</v>
      </c>
      <c r="L281" s="32"/>
      <c r="M281" s="134" t="s">
        <v>1</v>
      </c>
      <c r="N281" s="135" t="s">
        <v>42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135</v>
      </c>
      <c r="AT281" s="138" t="s">
        <v>130</v>
      </c>
      <c r="AU281" s="138" t="s">
        <v>84</v>
      </c>
      <c r="AY281" s="17" t="s">
        <v>128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7" t="s">
        <v>82</v>
      </c>
      <c r="BK281" s="139">
        <f>ROUND(I281*H281,1)</f>
        <v>0</v>
      </c>
      <c r="BL281" s="17" t="s">
        <v>135</v>
      </c>
      <c r="BM281" s="138" t="s">
        <v>457</v>
      </c>
    </row>
    <row r="282" spans="2:65" s="12" customFormat="1" ht="11.25">
      <c r="B282" s="140"/>
      <c r="D282" s="141" t="s">
        <v>137</v>
      </c>
      <c r="E282" s="142" t="s">
        <v>1</v>
      </c>
      <c r="F282" s="143" t="s">
        <v>458</v>
      </c>
      <c r="H282" s="144">
        <v>4800</v>
      </c>
      <c r="I282" s="145"/>
      <c r="L282" s="140"/>
      <c r="M282" s="146"/>
      <c r="T282" s="147"/>
      <c r="AT282" s="142" t="s">
        <v>137</v>
      </c>
      <c r="AU282" s="142" t="s">
        <v>84</v>
      </c>
      <c r="AV282" s="12" t="s">
        <v>84</v>
      </c>
      <c r="AW282" s="12" t="s">
        <v>32</v>
      </c>
      <c r="AX282" s="12" t="s">
        <v>82</v>
      </c>
      <c r="AY282" s="142" t="s">
        <v>128</v>
      </c>
    </row>
    <row r="283" spans="2:65" s="1" customFormat="1" ht="24.2" customHeight="1">
      <c r="B283" s="32"/>
      <c r="C283" s="127" t="s">
        <v>459</v>
      </c>
      <c r="D283" s="127" t="s">
        <v>130</v>
      </c>
      <c r="E283" s="128" t="s">
        <v>460</v>
      </c>
      <c r="F283" s="129" t="s">
        <v>461</v>
      </c>
      <c r="G283" s="130" t="s">
        <v>133</v>
      </c>
      <c r="H283" s="131">
        <v>160</v>
      </c>
      <c r="I283" s="132"/>
      <c r="J283" s="133">
        <f>ROUND(I283*H283,1)</f>
        <v>0</v>
      </c>
      <c r="K283" s="129" t="s">
        <v>134</v>
      </c>
      <c r="L283" s="32"/>
      <c r="M283" s="134" t="s">
        <v>1</v>
      </c>
      <c r="N283" s="135" t="s">
        <v>42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135</v>
      </c>
      <c r="AT283" s="138" t="s">
        <v>130</v>
      </c>
      <c r="AU283" s="138" t="s">
        <v>84</v>
      </c>
      <c r="AY283" s="17" t="s">
        <v>128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82</v>
      </c>
      <c r="BK283" s="139">
        <f>ROUND(I283*H283,1)</f>
        <v>0</v>
      </c>
      <c r="BL283" s="17" t="s">
        <v>135</v>
      </c>
      <c r="BM283" s="138" t="s">
        <v>462</v>
      </c>
    </row>
    <row r="284" spans="2:65" s="1" customFormat="1" ht="16.5" customHeight="1">
      <c r="B284" s="32"/>
      <c r="C284" s="127" t="s">
        <v>463</v>
      </c>
      <c r="D284" s="127" t="s">
        <v>130</v>
      </c>
      <c r="E284" s="128" t="s">
        <v>464</v>
      </c>
      <c r="F284" s="129" t="s">
        <v>465</v>
      </c>
      <c r="G284" s="130" t="s">
        <v>133</v>
      </c>
      <c r="H284" s="131">
        <v>160</v>
      </c>
      <c r="I284" s="132"/>
      <c r="J284" s="133">
        <f>ROUND(I284*H284,1)</f>
        <v>0</v>
      </c>
      <c r="K284" s="129" t="s">
        <v>134</v>
      </c>
      <c r="L284" s="32"/>
      <c r="M284" s="134" t="s">
        <v>1</v>
      </c>
      <c r="N284" s="135" t="s">
        <v>42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135</v>
      </c>
      <c r="AT284" s="138" t="s">
        <v>130</v>
      </c>
      <c r="AU284" s="138" t="s">
        <v>84</v>
      </c>
      <c r="AY284" s="17" t="s">
        <v>128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82</v>
      </c>
      <c r="BK284" s="139">
        <f>ROUND(I284*H284,1)</f>
        <v>0</v>
      </c>
      <c r="BL284" s="17" t="s">
        <v>135</v>
      </c>
      <c r="BM284" s="138" t="s">
        <v>466</v>
      </c>
    </row>
    <row r="285" spans="2:65" s="1" customFormat="1" ht="16.5" customHeight="1">
      <c r="B285" s="32"/>
      <c r="C285" s="127" t="s">
        <v>467</v>
      </c>
      <c r="D285" s="127" t="s">
        <v>130</v>
      </c>
      <c r="E285" s="128" t="s">
        <v>468</v>
      </c>
      <c r="F285" s="129" t="s">
        <v>469</v>
      </c>
      <c r="G285" s="130" t="s">
        <v>133</v>
      </c>
      <c r="H285" s="131">
        <v>4800</v>
      </c>
      <c r="I285" s="132"/>
      <c r="J285" s="133">
        <f>ROUND(I285*H285,1)</f>
        <v>0</v>
      </c>
      <c r="K285" s="129" t="s">
        <v>134</v>
      </c>
      <c r="L285" s="32"/>
      <c r="M285" s="134" t="s">
        <v>1</v>
      </c>
      <c r="N285" s="135" t="s">
        <v>42</v>
      </c>
      <c r="P285" s="136">
        <f>O285*H285</f>
        <v>0</v>
      </c>
      <c r="Q285" s="136">
        <v>0</v>
      </c>
      <c r="R285" s="136">
        <f>Q285*H285</f>
        <v>0</v>
      </c>
      <c r="S285" s="136">
        <v>0</v>
      </c>
      <c r="T285" s="137">
        <f>S285*H285</f>
        <v>0</v>
      </c>
      <c r="AR285" s="138" t="s">
        <v>135</v>
      </c>
      <c r="AT285" s="138" t="s">
        <v>130</v>
      </c>
      <c r="AU285" s="138" t="s">
        <v>84</v>
      </c>
      <c r="AY285" s="17" t="s">
        <v>128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82</v>
      </c>
      <c r="BK285" s="139">
        <f>ROUND(I285*H285,1)</f>
        <v>0</v>
      </c>
      <c r="BL285" s="17" t="s">
        <v>135</v>
      </c>
      <c r="BM285" s="138" t="s">
        <v>470</v>
      </c>
    </row>
    <row r="286" spans="2:65" s="12" customFormat="1" ht="11.25">
      <c r="B286" s="140"/>
      <c r="D286" s="141" t="s">
        <v>137</v>
      </c>
      <c r="E286" s="142" t="s">
        <v>1</v>
      </c>
      <c r="F286" s="143" t="s">
        <v>471</v>
      </c>
      <c r="H286" s="144">
        <v>4800</v>
      </c>
      <c r="I286" s="145"/>
      <c r="L286" s="140"/>
      <c r="M286" s="146"/>
      <c r="T286" s="147"/>
      <c r="AT286" s="142" t="s">
        <v>137</v>
      </c>
      <c r="AU286" s="142" t="s">
        <v>84</v>
      </c>
      <c r="AV286" s="12" t="s">
        <v>84</v>
      </c>
      <c r="AW286" s="12" t="s">
        <v>32</v>
      </c>
      <c r="AX286" s="12" t="s">
        <v>82</v>
      </c>
      <c r="AY286" s="142" t="s">
        <v>128</v>
      </c>
    </row>
    <row r="287" spans="2:65" s="1" customFormat="1" ht="16.5" customHeight="1">
      <c r="B287" s="32"/>
      <c r="C287" s="127" t="s">
        <v>472</v>
      </c>
      <c r="D287" s="127" t="s">
        <v>130</v>
      </c>
      <c r="E287" s="128" t="s">
        <v>473</v>
      </c>
      <c r="F287" s="129" t="s">
        <v>474</v>
      </c>
      <c r="G287" s="130" t="s">
        <v>133</v>
      </c>
      <c r="H287" s="131">
        <v>160</v>
      </c>
      <c r="I287" s="132"/>
      <c r="J287" s="133">
        <f>ROUND(I287*H287,1)</f>
        <v>0</v>
      </c>
      <c r="K287" s="129" t="s">
        <v>134</v>
      </c>
      <c r="L287" s="32"/>
      <c r="M287" s="134" t="s">
        <v>1</v>
      </c>
      <c r="N287" s="135" t="s">
        <v>42</v>
      </c>
      <c r="P287" s="136">
        <f>O287*H287</f>
        <v>0</v>
      </c>
      <c r="Q287" s="136">
        <v>0</v>
      </c>
      <c r="R287" s="136">
        <f>Q287*H287</f>
        <v>0</v>
      </c>
      <c r="S287" s="136">
        <v>0</v>
      </c>
      <c r="T287" s="137">
        <f>S287*H287</f>
        <v>0</v>
      </c>
      <c r="AR287" s="138" t="s">
        <v>135</v>
      </c>
      <c r="AT287" s="138" t="s">
        <v>130</v>
      </c>
      <c r="AU287" s="138" t="s">
        <v>84</v>
      </c>
      <c r="AY287" s="17" t="s">
        <v>128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82</v>
      </c>
      <c r="BK287" s="139">
        <f>ROUND(I287*H287,1)</f>
        <v>0</v>
      </c>
      <c r="BL287" s="17" t="s">
        <v>135</v>
      </c>
      <c r="BM287" s="138" t="s">
        <v>475</v>
      </c>
    </row>
    <row r="288" spans="2:65" s="1" customFormat="1" ht="16.5" customHeight="1">
      <c r="B288" s="32"/>
      <c r="C288" s="127" t="s">
        <v>476</v>
      </c>
      <c r="D288" s="127" t="s">
        <v>130</v>
      </c>
      <c r="E288" s="128" t="s">
        <v>477</v>
      </c>
      <c r="F288" s="129" t="s">
        <v>478</v>
      </c>
      <c r="G288" s="130" t="s">
        <v>154</v>
      </c>
      <c r="H288" s="131">
        <v>5</v>
      </c>
      <c r="I288" s="132"/>
      <c r="J288" s="133">
        <f>ROUND(I288*H288,1)</f>
        <v>0</v>
      </c>
      <c r="K288" s="129" t="s">
        <v>134</v>
      </c>
      <c r="L288" s="32"/>
      <c r="M288" s="134" t="s">
        <v>1</v>
      </c>
      <c r="N288" s="135" t="s">
        <v>42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135</v>
      </c>
      <c r="AT288" s="138" t="s">
        <v>130</v>
      </c>
      <c r="AU288" s="138" t="s">
        <v>84</v>
      </c>
      <c r="AY288" s="17" t="s">
        <v>128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82</v>
      </c>
      <c r="BK288" s="139">
        <f>ROUND(I288*H288,1)</f>
        <v>0</v>
      </c>
      <c r="BL288" s="17" t="s">
        <v>135</v>
      </c>
      <c r="BM288" s="138" t="s">
        <v>479</v>
      </c>
    </row>
    <row r="289" spans="2:65" s="1" customFormat="1" ht="16.5" customHeight="1">
      <c r="B289" s="32"/>
      <c r="C289" s="127" t="s">
        <v>480</v>
      </c>
      <c r="D289" s="127" t="s">
        <v>130</v>
      </c>
      <c r="E289" s="128" t="s">
        <v>481</v>
      </c>
      <c r="F289" s="129" t="s">
        <v>482</v>
      </c>
      <c r="G289" s="130" t="s">
        <v>154</v>
      </c>
      <c r="H289" s="131">
        <v>150</v>
      </c>
      <c r="I289" s="132"/>
      <c r="J289" s="133">
        <f>ROUND(I289*H289,1)</f>
        <v>0</v>
      </c>
      <c r="K289" s="129" t="s">
        <v>134</v>
      </c>
      <c r="L289" s="32"/>
      <c r="M289" s="134" t="s">
        <v>1</v>
      </c>
      <c r="N289" s="135" t="s">
        <v>42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135</v>
      </c>
      <c r="AT289" s="138" t="s">
        <v>130</v>
      </c>
      <c r="AU289" s="138" t="s">
        <v>84</v>
      </c>
      <c r="AY289" s="17" t="s">
        <v>128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82</v>
      </c>
      <c r="BK289" s="139">
        <f>ROUND(I289*H289,1)</f>
        <v>0</v>
      </c>
      <c r="BL289" s="17" t="s">
        <v>135</v>
      </c>
      <c r="BM289" s="138" t="s">
        <v>483</v>
      </c>
    </row>
    <row r="290" spans="2:65" s="12" customFormat="1" ht="11.25">
      <c r="B290" s="140"/>
      <c r="D290" s="141" t="s">
        <v>137</v>
      </c>
      <c r="E290" s="142" t="s">
        <v>1</v>
      </c>
      <c r="F290" s="143" t="s">
        <v>484</v>
      </c>
      <c r="H290" s="144">
        <v>150</v>
      </c>
      <c r="I290" s="145"/>
      <c r="L290" s="140"/>
      <c r="M290" s="146"/>
      <c r="T290" s="147"/>
      <c r="AT290" s="142" t="s">
        <v>137</v>
      </c>
      <c r="AU290" s="142" t="s">
        <v>84</v>
      </c>
      <c r="AV290" s="12" t="s">
        <v>84</v>
      </c>
      <c r="AW290" s="12" t="s">
        <v>32</v>
      </c>
      <c r="AX290" s="12" t="s">
        <v>82</v>
      </c>
      <c r="AY290" s="142" t="s">
        <v>128</v>
      </c>
    </row>
    <row r="291" spans="2:65" s="1" customFormat="1" ht="16.5" customHeight="1">
      <c r="B291" s="32"/>
      <c r="C291" s="127" t="s">
        <v>485</v>
      </c>
      <c r="D291" s="127" t="s">
        <v>130</v>
      </c>
      <c r="E291" s="128" t="s">
        <v>486</v>
      </c>
      <c r="F291" s="129" t="s">
        <v>487</v>
      </c>
      <c r="G291" s="130" t="s">
        <v>154</v>
      </c>
      <c r="H291" s="131">
        <v>5</v>
      </c>
      <c r="I291" s="132"/>
      <c r="J291" s="133">
        <f>ROUND(I291*H291,1)</f>
        <v>0</v>
      </c>
      <c r="K291" s="129" t="s">
        <v>134</v>
      </c>
      <c r="L291" s="32"/>
      <c r="M291" s="134" t="s">
        <v>1</v>
      </c>
      <c r="N291" s="135" t="s">
        <v>42</v>
      </c>
      <c r="P291" s="136">
        <f>O291*H291</f>
        <v>0</v>
      </c>
      <c r="Q291" s="136">
        <v>0</v>
      </c>
      <c r="R291" s="136">
        <f>Q291*H291</f>
        <v>0</v>
      </c>
      <c r="S291" s="136">
        <v>0</v>
      </c>
      <c r="T291" s="137">
        <f>S291*H291</f>
        <v>0</v>
      </c>
      <c r="AR291" s="138" t="s">
        <v>135</v>
      </c>
      <c r="AT291" s="138" t="s">
        <v>130</v>
      </c>
      <c r="AU291" s="138" t="s">
        <v>84</v>
      </c>
      <c r="AY291" s="17" t="s">
        <v>128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7" t="s">
        <v>82</v>
      </c>
      <c r="BK291" s="139">
        <f>ROUND(I291*H291,1)</f>
        <v>0</v>
      </c>
      <c r="BL291" s="17" t="s">
        <v>135</v>
      </c>
      <c r="BM291" s="138" t="s">
        <v>488</v>
      </c>
    </row>
    <row r="292" spans="2:65" s="1" customFormat="1" ht="21.75" customHeight="1">
      <c r="B292" s="32"/>
      <c r="C292" s="127" t="s">
        <v>489</v>
      </c>
      <c r="D292" s="127" t="s">
        <v>130</v>
      </c>
      <c r="E292" s="128" t="s">
        <v>490</v>
      </c>
      <c r="F292" s="129" t="s">
        <v>491</v>
      </c>
      <c r="G292" s="130" t="s">
        <v>133</v>
      </c>
      <c r="H292" s="131">
        <v>22.9</v>
      </c>
      <c r="I292" s="132"/>
      <c r="J292" s="133">
        <f>ROUND(I292*H292,1)</f>
        <v>0</v>
      </c>
      <c r="K292" s="129" t="s">
        <v>134</v>
      </c>
      <c r="L292" s="32"/>
      <c r="M292" s="134" t="s">
        <v>1</v>
      </c>
      <c r="N292" s="135" t="s">
        <v>42</v>
      </c>
      <c r="P292" s="136">
        <f>O292*H292</f>
        <v>0</v>
      </c>
      <c r="Q292" s="136">
        <v>1.0000000000000001E-5</v>
      </c>
      <c r="R292" s="136">
        <f>Q292*H292</f>
        <v>2.2900000000000001E-4</v>
      </c>
      <c r="S292" s="136">
        <v>0</v>
      </c>
      <c r="T292" s="137">
        <f>S292*H292</f>
        <v>0</v>
      </c>
      <c r="AR292" s="138" t="s">
        <v>135</v>
      </c>
      <c r="AT292" s="138" t="s">
        <v>130</v>
      </c>
      <c r="AU292" s="138" t="s">
        <v>84</v>
      </c>
      <c r="AY292" s="17" t="s">
        <v>128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82</v>
      </c>
      <c r="BK292" s="139">
        <f>ROUND(I292*H292,1)</f>
        <v>0</v>
      </c>
      <c r="BL292" s="17" t="s">
        <v>135</v>
      </c>
      <c r="BM292" s="138" t="s">
        <v>492</v>
      </c>
    </row>
    <row r="293" spans="2:65" s="1" customFormat="1" ht="16.5" customHeight="1">
      <c r="B293" s="32"/>
      <c r="C293" s="127" t="s">
        <v>493</v>
      </c>
      <c r="D293" s="127" t="s">
        <v>130</v>
      </c>
      <c r="E293" s="128" t="s">
        <v>494</v>
      </c>
      <c r="F293" s="129" t="s">
        <v>495</v>
      </c>
      <c r="G293" s="130" t="s">
        <v>133</v>
      </c>
      <c r="H293" s="131">
        <v>96</v>
      </c>
      <c r="I293" s="132"/>
      <c r="J293" s="133">
        <f>ROUND(I293*H293,1)</f>
        <v>0</v>
      </c>
      <c r="K293" s="129" t="s">
        <v>134</v>
      </c>
      <c r="L293" s="32"/>
      <c r="M293" s="134" t="s">
        <v>1</v>
      </c>
      <c r="N293" s="135" t="s">
        <v>42</v>
      </c>
      <c r="P293" s="136">
        <f>O293*H293</f>
        <v>0</v>
      </c>
      <c r="Q293" s="136">
        <v>3.0000000000000001E-5</v>
      </c>
      <c r="R293" s="136">
        <f>Q293*H293</f>
        <v>2.8800000000000002E-3</v>
      </c>
      <c r="S293" s="136">
        <v>0</v>
      </c>
      <c r="T293" s="137">
        <f>S293*H293</f>
        <v>0</v>
      </c>
      <c r="AR293" s="138" t="s">
        <v>135</v>
      </c>
      <c r="AT293" s="138" t="s">
        <v>130</v>
      </c>
      <c r="AU293" s="138" t="s">
        <v>84</v>
      </c>
      <c r="AY293" s="17" t="s">
        <v>128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7" t="s">
        <v>82</v>
      </c>
      <c r="BK293" s="139">
        <f>ROUND(I293*H293,1)</f>
        <v>0</v>
      </c>
      <c r="BL293" s="17" t="s">
        <v>135</v>
      </c>
      <c r="BM293" s="138" t="s">
        <v>496</v>
      </c>
    </row>
    <row r="294" spans="2:65" s="1" customFormat="1" ht="16.5" customHeight="1">
      <c r="B294" s="32"/>
      <c r="C294" s="127" t="s">
        <v>497</v>
      </c>
      <c r="D294" s="127" t="s">
        <v>130</v>
      </c>
      <c r="E294" s="128" t="s">
        <v>498</v>
      </c>
      <c r="F294" s="129" t="s">
        <v>499</v>
      </c>
      <c r="G294" s="130" t="s">
        <v>133</v>
      </c>
      <c r="H294" s="131">
        <v>128</v>
      </c>
      <c r="I294" s="132"/>
      <c r="J294" s="133">
        <f>ROUND(I294*H294,1)</f>
        <v>0</v>
      </c>
      <c r="K294" s="129" t="s">
        <v>134</v>
      </c>
      <c r="L294" s="32"/>
      <c r="M294" s="134" t="s">
        <v>1</v>
      </c>
      <c r="N294" s="135" t="s">
        <v>42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135</v>
      </c>
      <c r="AT294" s="138" t="s">
        <v>130</v>
      </c>
      <c r="AU294" s="138" t="s">
        <v>84</v>
      </c>
      <c r="AY294" s="17" t="s">
        <v>128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82</v>
      </c>
      <c r="BK294" s="139">
        <f>ROUND(I294*H294,1)</f>
        <v>0</v>
      </c>
      <c r="BL294" s="17" t="s">
        <v>135</v>
      </c>
      <c r="BM294" s="138" t="s">
        <v>500</v>
      </c>
    </row>
    <row r="295" spans="2:65" s="1" customFormat="1" ht="16.5" customHeight="1">
      <c r="B295" s="32"/>
      <c r="C295" s="127" t="s">
        <v>501</v>
      </c>
      <c r="D295" s="127" t="s">
        <v>130</v>
      </c>
      <c r="E295" s="128" t="s">
        <v>502</v>
      </c>
      <c r="F295" s="129" t="s">
        <v>503</v>
      </c>
      <c r="G295" s="130" t="s">
        <v>133</v>
      </c>
      <c r="H295" s="131">
        <v>11.558999999999999</v>
      </c>
      <c r="I295" s="132"/>
      <c r="J295" s="133">
        <f>ROUND(I295*H295,1)</f>
        <v>0</v>
      </c>
      <c r="K295" s="129" t="s">
        <v>134</v>
      </c>
      <c r="L295" s="32"/>
      <c r="M295" s="134" t="s">
        <v>1</v>
      </c>
      <c r="N295" s="135" t="s">
        <v>42</v>
      </c>
      <c r="P295" s="136">
        <f>O295*H295</f>
        <v>0</v>
      </c>
      <c r="Q295" s="136">
        <v>0</v>
      </c>
      <c r="R295" s="136">
        <f>Q295*H295</f>
        <v>0</v>
      </c>
      <c r="S295" s="136">
        <v>5.5E-2</v>
      </c>
      <c r="T295" s="137">
        <f>S295*H295</f>
        <v>0.635745</v>
      </c>
      <c r="AR295" s="138" t="s">
        <v>135</v>
      </c>
      <c r="AT295" s="138" t="s">
        <v>130</v>
      </c>
      <c r="AU295" s="138" t="s">
        <v>84</v>
      </c>
      <c r="AY295" s="17" t="s">
        <v>128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82</v>
      </c>
      <c r="BK295" s="139">
        <f>ROUND(I295*H295,1)</f>
        <v>0</v>
      </c>
      <c r="BL295" s="17" t="s">
        <v>135</v>
      </c>
      <c r="BM295" s="138" t="s">
        <v>504</v>
      </c>
    </row>
    <row r="296" spans="2:65" s="12" customFormat="1" ht="11.25">
      <c r="B296" s="140"/>
      <c r="D296" s="141" t="s">
        <v>137</v>
      </c>
      <c r="E296" s="142" t="s">
        <v>1</v>
      </c>
      <c r="F296" s="143" t="s">
        <v>283</v>
      </c>
      <c r="H296" s="144">
        <v>19.600000000000001</v>
      </c>
      <c r="I296" s="145"/>
      <c r="L296" s="140"/>
      <c r="M296" s="146"/>
      <c r="T296" s="147"/>
      <c r="AT296" s="142" t="s">
        <v>137</v>
      </c>
      <c r="AU296" s="142" t="s">
        <v>84</v>
      </c>
      <c r="AV296" s="12" t="s">
        <v>84</v>
      </c>
      <c r="AW296" s="12" t="s">
        <v>32</v>
      </c>
      <c r="AX296" s="12" t="s">
        <v>77</v>
      </c>
      <c r="AY296" s="142" t="s">
        <v>128</v>
      </c>
    </row>
    <row r="297" spans="2:65" s="12" customFormat="1" ht="11.25">
      <c r="B297" s="140"/>
      <c r="D297" s="141" t="s">
        <v>137</v>
      </c>
      <c r="E297" s="142" t="s">
        <v>1</v>
      </c>
      <c r="F297" s="143" t="s">
        <v>284</v>
      </c>
      <c r="H297" s="144">
        <v>16.8</v>
      </c>
      <c r="I297" s="145"/>
      <c r="L297" s="140"/>
      <c r="M297" s="146"/>
      <c r="T297" s="147"/>
      <c r="AT297" s="142" t="s">
        <v>137</v>
      </c>
      <c r="AU297" s="142" t="s">
        <v>84</v>
      </c>
      <c r="AV297" s="12" t="s">
        <v>84</v>
      </c>
      <c r="AW297" s="12" t="s">
        <v>32</v>
      </c>
      <c r="AX297" s="12" t="s">
        <v>77</v>
      </c>
      <c r="AY297" s="142" t="s">
        <v>128</v>
      </c>
    </row>
    <row r="298" spans="2:65" s="12" customFormat="1" ht="11.25">
      <c r="B298" s="140"/>
      <c r="D298" s="141" t="s">
        <v>137</v>
      </c>
      <c r="E298" s="142" t="s">
        <v>1</v>
      </c>
      <c r="F298" s="143" t="s">
        <v>285</v>
      </c>
      <c r="H298" s="144">
        <v>2.13</v>
      </c>
      <c r="I298" s="145"/>
      <c r="L298" s="140"/>
      <c r="M298" s="146"/>
      <c r="T298" s="147"/>
      <c r="AT298" s="142" t="s">
        <v>137</v>
      </c>
      <c r="AU298" s="142" t="s">
        <v>84</v>
      </c>
      <c r="AV298" s="12" t="s">
        <v>84</v>
      </c>
      <c r="AW298" s="12" t="s">
        <v>32</v>
      </c>
      <c r="AX298" s="12" t="s">
        <v>77</v>
      </c>
      <c r="AY298" s="142" t="s">
        <v>128</v>
      </c>
    </row>
    <row r="299" spans="2:65" s="13" customFormat="1" ht="11.25">
      <c r="B299" s="158"/>
      <c r="D299" s="141" t="s">
        <v>137</v>
      </c>
      <c r="E299" s="159" t="s">
        <v>1</v>
      </c>
      <c r="F299" s="160" t="s">
        <v>286</v>
      </c>
      <c r="H299" s="161">
        <v>38.530000000000008</v>
      </c>
      <c r="I299" s="162"/>
      <c r="L299" s="158"/>
      <c r="M299" s="163"/>
      <c r="T299" s="164"/>
      <c r="AT299" s="159" t="s">
        <v>137</v>
      </c>
      <c r="AU299" s="159" t="s">
        <v>84</v>
      </c>
      <c r="AV299" s="13" t="s">
        <v>135</v>
      </c>
      <c r="AW299" s="13" t="s">
        <v>32</v>
      </c>
      <c r="AX299" s="13" t="s">
        <v>77</v>
      </c>
      <c r="AY299" s="159" t="s">
        <v>128</v>
      </c>
    </row>
    <row r="300" spans="2:65" s="12" customFormat="1" ht="11.25">
      <c r="B300" s="140"/>
      <c r="D300" s="141" t="s">
        <v>137</v>
      </c>
      <c r="E300" s="142" t="s">
        <v>1</v>
      </c>
      <c r="F300" s="143" t="s">
        <v>505</v>
      </c>
      <c r="H300" s="144">
        <v>11.558999999999999</v>
      </c>
      <c r="I300" s="145"/>
      <c r="L300" s="140"/>
      <c r="M300" s="146"/>
      <c r="T300" s="147"/>
      <c r="AT300" s="142" t="s">
        <v>137</v>
      </c>
      <c r="AU300" s="142" t="s">
        <v>84</v>
      </c>
      <c r="AV300" s="12" t="s">
        <v>84</v>
      </c>
      <c r="AW300" s="12" t="s">
        <v>32</v>
      </c>
      <c r="AX300" s="12" t="s">
        <v>77</v>
      </c>
      <c r="AY300" s="142" t="s">
        <v>128</v>
      </c>
    </row>
    <row r="301" spans="2:65" s="13" customFormat="1" ht="11.25">
      <c r="B301" s="158"/>
      <c r="D301" s="141" t="s">
        <v>137</v>
      </c>
      <c r="E301" s="159" t="s">
        <v>1</v>
      </c>
      <c r="F301" s="160" t="s">
        <v>286</v>
      </c>
      <c r="H301" s="161">
        <v>11.558999999999999</v>
      </c>
      <c r="I301" s="162"/>
      <c r="L301" s="158"/>
      <c r="M301" s="163"/>
      <c r="T301" s="164"/>
      <c r="AT301" s="159" t="s">
        <v>137</v>
      </c>
      <c r="AU301" s="159" t="s">
        <v>84</v>
      </c>
      <c r="AV301" s="13" t="s">
        <v>135</v>
      </c>
      <c r="AW301" s="13" t="s">
        <v>32</v>
      </c>
      <c r="AX301" s="13" t="s">
        <v>82</v>
      </c>
      <c r="AY301" s="159" t="s">
        <v>128</v>
      </c>
    </row>
    <row r="302" spans="2:65" s="1" customFormat="1" ht="16.5" customHeight="1">
      <c r="B302" s="32"/>
      <c r="C302" s="127" t="s">
        <v>506</v>
      </c>
      <c r="D302" s="127" t="s">
        <v>130</v>
      </c>
      <c r="E302" s="128" t="s">
        <v>507</v>
      </c>
      <c r="F302" s="129" t="s">
        <v>508</v>
      </c>
      <c r="G302" s="130" t="s">
        <v>133</v>
      </c>
      <c r="H302" s="131">
        <v>0.55800000000000005</v>
      </c>
      <c r="I302" s="132"/>
      <c r="J302" s="133">
        <f>ROUND(I302*H302,1)</f>
        <v>0</v>
      </c>
      <c r="K302" s="129" t="s">
        <v>134</v>
      </c>
      <c r="L302" s="32"/>
      <c r="M302" s="134" t="s">
        <v>1</v>
      </c>
      <c r="N302" s="135" t="s">
        <v>42</v>
      </c>
      <c r="P302" s="136">
        <f>O302*H302</f>
        <v>0</v>
      </c>
      <c r="Q302" s="136">
        <v>0</v>
      </c>
      <c r="R302" s="136">
        <f>Q302*H302</f>
        <v>0</v>
      </c>
      <c r="S302" s="136">
        <v>7.2999999999999995E-2</v>
      </c>
      <c r="T302" s="137">
        <f>S302*H302</f>
        <v>4.0733999999999999E-2</v>
      </c>
      <c r="AR302" s="138" t="s">
        <v>135</v>
      </c>
      <c r="AT302" s="138" t="s">
        <v>130</v>
      </c>
      <c r="AU302" s="138" t="s">
        <v>84</v>
      </c>
      <c r="AY302" s="17" t="s">
        <v>128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82</v>
      </c>
      <c r="BK302" s="139">
        <f>ROUND(I302*H302,1)</f>
        <v>0</v>
      </c>
      <c r="BL302" s="17" t="s">
        <v>135</v>
      </c>
      <c r="BM302" s="138" t="s">
        <v>509</v>
      </c>
    </row>
    <row r="303" spans="2:65" s="12" customFormat="1" ht="11.25">
      <c r="B303" s="140"/>
      <c r="D303" s="141" t="s">
        <v>137</v>
      </c>
      <c r="E303" s="142" t="s">
        <v>1</v>
      </c>
      <c r="F303" s="143" t="s">
        <v>510</v>
      </c>
      <c r="H303" s="144">
        <v>0.55800000000000005</v>
      </c>
      <c r="I303" s="145"/>
      <c r="L303" s="140"/>
      <c r="M303" s="146"/>
      <c r="T303" s="147"/>
      <c r="AT303" s="142" t="s">
        <v>137</v>
      </c>
      <c r="AU303" s="142" t="s">
        <v>84</v>
      </c>
      <c r="AV303" s="12" t="s">
        <v>84</v>
      </c>
      <c r="AW303" s="12" t="s">
        <v>32</v>
      </c>
      <c r="AX303" s="12" t="s">
        <v>82</v>
      </c>
      <c r="AY303" s="142" t="s">
        <v>128</v>
      </c>
    </row>
    <row r="304" spans="2:65" s="1" customFormat="1" ht="16.5" customHeight="1">
      <c r="B304" s="32"/>
      <c r="C304" s="127" t="s">
        <v>511</v>
      </c>
      <c r="D304" s="127" t="s">
        <v>130</v>
      </c>
      <c r="E304" s="128" t="s">
        <v>512</v>
      </c>
      <c r="F304" s="129" t="s">
        <v>513</v>
      </c>
      <c r="G304" s="130" t="s">
        <v>133</v>
      </c>
      <c r="H304" s="131">
        <v>7.2</v>
      </c>
      <c r="I304" s="132"/>
      <c r="J304" s="133">
        <f>ROUND(I304*H304,1)</f>
        <v>0</v>
      </c>
      <c r="K304" s="129" t="s">
        <v>134</v>
      </c>
      <c r="L304" s="32"/>
      <c r="M304" s="134" t="s">
        <v>1</v>
      </c>
      <c r="N304" s="135" t="s">
        <v>42</v>
      </c>
      <c r="P304" s="136">
        <f>O304*H304</f>
        <v>0</v>
      </c>
      <c r="Q304" s="136">
        <v>0</v>
      </c>
      <c r="R304" s="136">
        <f>Q304*H304</f>
        <v>0</v>
      </c>
      <c r="S304" s="136">
        <v>5.8999999999999997E-2</v>
      </c>
      <c r="T304" s="137">
        <f>S304*H304</f>
        <v>0.42480000000000001</v>
      </c>
      <c r="AR304" s="138" t="s">
        <v>135</v>
      </c>
      <c r="AT304" s="138" t="s">
        <v>130</v>
      </c>
      <c r="AU304" s="138" t="s">
        <v>84</v>
      </c>
      <c r="AY304" s="17" t="s">
        <v>128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82</v>
      </c>
      <c r="BK304" s="139">
        <f>ROUND(I304*H304,1)</f>
        <v>0</v>
      </c>
      <c r="BL304" s="17" t="s">
        <v>135</v>
      </c>
      <c r="BM304" s="138" t="s">
        <v>514</v>
      </c>
    </row>
    <row r="305" spans="2:65" s="12" customFormat="1" ht="11.25">
      <c r="B305" s="140"/>
      <c r="D305" s="141" t="s">
        <v>137</v>
      </c>
      <c r="E305" s="142" t="s">
        <v>1</v>
      </c>
      <c r="F305" s="143" t="s">
        <v>515</v>
      </c>
      <c r="H305" s="144">
        <v>7.2</v>
      </c>
      <c r="I305" s="145"/>
      <c r="L305" s="140"/>
      <c r="M305" s="146"/>
      <c r="T305" s="147"/>
      <c r="AT305" s="142" t="s">
        <v>137</v>
      </c>
      <c r="AU305" s="142" t="s">
        <v>84</v>
      </c>
      <c r="AV305" s="12" t="s">
        <v>84</v>
      </c>
      <c r="AW305" s="12" t="s">
        <v>32</v>
      </c>
      <c r="AX305" s="12" t="s">
        <v>82</v>
      </c>
      <c r="AY305" s="142" t="s">
        <v>128</v>
      </c>
    </row>
    <row r="306" spans="2:65" s="1" customFormat="1" ht="16.5" customHeight="1">
      <c r="B306" s="32"/>
      <c r="C306" s="127" t="s">
        <v>516</v>
      </c>
      <c r="D306" s="127" t="s">
        <v>130</v>
      </c>
      <c r="E306" s="128" t="s">
        <v>517</v>
      </c>
      <c r="F306" s="129" t="s">
        <v>518</v>
      </c>
      <c r="G306" s="130" t="s">
        <v>133</v>
      </c>
      <c r="H306" s="131">
        <v>11.16</v>
      </c>
      <c r="I306" s="132"/>
      <c r="J306" s="133">
        <f>ROUND(I306*H306,1)</f>
        <v>0</v>
      </c>
      <c r="K306" s="129" t="s">
        <v>134</v>
      </c>
      <c r="L306" s="32"/>
      <c r="M306" s="134" t="s">
        <v>1</v>
      </c>
      <c r="N306" s="135" t="s">
        <v>42</v>
      </c>
      <c r="P306" s="136">
        <f>O306*H306</f>
        <v>0</v>
      </c>
      <c r="Q306" s="136">
        <v>0</v>
      </c>
      <c r="R306" s="136">
        <f>Q306*H306</f>
        <v>0</v>
      </c>
      <c r="S306" s="136">
        <v>5.0999999999999997E-2</v>
      </c>
      <c r="T306" s="137">
        <f>S306*H306</f>
        <v>0.56916</v>
      </c>
      <c r="AR306" s="138" t="s">
        <v>135</v>
      </c>
      <c r="AT306" s="138" t="s">
        <v>130</v>
      </c>
      <c r="AU306" s="138" t="s">
        <v>84</v>
      </c>
      <c r="AY306" s="17" t="s">
        <v>128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82</v>
      </c>
      <c r="BK306" s="139">
        <f>ROUND(I306*H306,1)</f>
        <v>0</v>
      </c>
      <c r="BL306" s="17" t="s">
        <v>135</v>
      </c>
      <c r="BM306" s="138" t="s">
        <v>519</v>
      </c>
    </row>
    <row r="307" spans="2:65" s="12" customFormat="1" ht="11.25">
      <c r="B307" s="140"/>
      <c r="D307" s="141" t="s">
        <v>137</v>
      </c>
      <c r="E307" s="142" t="s">
        <v>1</v>
      </c>
      <c r="F307" s="143" t="s">
        <v>520</v>
      </c>
      <c r="H307" s="144">
        <v>11.16</v>
      </c>
      <c r="I307" s="145"/>
      <c r="L307" s="140"/>
      <c r="M307" s="146"/>
      <c r="T307" s="147"/>
      <c r="AT307" s="142" t="s">
        <v>137</v>
      </c>
      <c r="AU307" s="142" t="s">
        <v>84</v>
      </c>
      <c r="AV307" s="12" t="s">
        <v>84</v>
      </c>
      <c r="AW307" s="12" t="s">
        <v>32</v>
      </c>
      <c r="AX307" s="12" t="s">
        <v>82</v>
      </c>
      <c r="AY307" s="142" t="s">
        <v>128</v>
      </c>
    </row>
    <row r="308" spans="2:65" s="1" customFormat="1" ht="16.5" customHeight="1">
      <c r="B308" s="32"/>
      <c r="C308" s="127" t="s">
        <v>521</v>
      </c>
      <c r="D308" s="127" t="s">
        <v>130</v>
      </c>
      <c r="E308" s="128" t="s">
        <v>522</v>
      </c>
      <c r="F308" s="129" t="s">
        <v>523</v>
      </c>
      <c r="G308" s="130" t="s">
        <v>133</v>
      </c>
      <c r="H308" s="131">
        <v>60</v>
      </c>
      <c r="I308" s="132"/>
      <c r="J308" s="133">
        <f>ROUND(I308*H308,1)</f>
        <v>0</v>
      </c>
      <c r="K308" s="129" t="s">
        <v>134</v>
      </c>
      <c r="L308" s="32"/>
      <c r="M308" s="134" t="s">
        <v>1</v>
      </c>
      <c r="N308" s="135" t="s">
        <v>42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135</v>
      </c>
      <c r="AT308" s="138" t="s">
        <v>130</v>
      </c>
      <c r="AU308" s="138" t="s">
        <v>84</v>
      </c>
      <c r="AY308" s="17" t="s">
        <v>128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82</v>
      </c>
      <c r="BK308" s="139">
        <f>ROUND(I308*H308,1)</f>
        <v>0</v>
      </c>
      <c r="BL308" s="17" t="s">
        <v>135</v>
      </c>
      <c r="BM308" s="138" t="s">
        <v>524</v>
      </c>
    </row>
    <row r="309" spans="2:65" s="12" customFormat="1" ht="11.25">
      <c r="B309" s="140"/>
      <c r="D309" s="141" t="s">
        <v>137</v>
      </c>
      <c r="E309" s="142" t="s">
        <v>1</v>
      </c>
      <c r="F309" s="143" t="s">
        <v>525</v>
      </c>
      <c r="H309" s="144">
        <v>60</v>
      </c>
      <c r="I309" s="145"/>
      <c r="L309" s="140"/>
      <c r="M309" s="146"/>
      <c r="T309" s="147"/>
      <c r="AT309" s="142" t="s">
        <v>137</v>
      </c>
      <c r="AU309" s="142" t="s">
        <v>84</v>
      </c>
      <c r="AV309" s="12" t="s">
        <v>84</v>
      </c>
      <c r="AW309" s="12" t="s">
        <v>32</v>
      </c>
      <c r="AX309" s="12" t="s">
        <v>82</v>
      </c>
      <c r="AY309" s="142" t="s">
        <v>128</v>
      </c>
    </row>
    <row r="310" spans="2:65" s="11" customFormat="1" ht="22.9" customHeight="1">
      <c r="B310" s="115"/>
      <c r="D310" s="116" t="s">
        <v>76</v>
      </c>
      <c r="E310" s="125" t="s">
        <v>526</v>
      </c>
      <c r="F310" s="125" t="s">
        <v>527</v>
      </c>
      <c r="I310" s="118"/>
      <c r="J310" s="126">
        <f>BK310</f>
        <v>0</v>
      </c>
      <c r="L310" s="115"/>
      <c r="M310" s="120"/>
      <c r="P310" s="121">
        <f>SUM(P311:P315)</f>
        <v>0</v>
      </c>
      <c r="R310" s="121">
        <f>SUM(R311:R315)</f>
        <v>0</v>
      </c>
      <c r="T310" s="122">
        <f>SUM(T311:T315)</f>
        <v>0</v>
      </c>
      <c r="AR310" s="116" t="s">
        <v>82</v>
      </c>
      <c r="AT310" s="123" t="s">
        <v>76</v>
      </c>
      <c r="AU310" s="123" t="s">
        <v>82</v>
      </c>
      <c r="AY310" s="116" t="s">
        <v>128</v>
      </c>
      <c r="BK310" s="124">
        <f>SUM(BK311:BK315)</f>
        <v>0</v>
      </c>
    </row>
    <row r="311" spans="2:65" s="1" customFormat="1" ht="16.5" customHeight="1">
      <c r="B311" s="32"/>
      <c r="C311" s="127" t="s">
        <v>528</v>
      </c>
      <c r="D311" s="127" t="s">
        <v>130</v>
      </c>
      <c r="E311" s="128" t="s">
        <v>529</v>
      </c>
      <c r="F311" s="129" t="s">
        <v>530</v>
      </c>
      <c r="G311" s="130" t="s">
        <v>199</v>
      </c>
      <c r="H311" s="131">
        <v>5.6420000000000003</v>
      </c>
      <c r="I311" s="132"/>
      <c r="J311" s="133">
        <f>ROUND(I311*H311,1)</f>
        <v>0</v>
      </c>
      <c r="K311" s="129" t="s">
        <v>134</v>
      </c>
      <c r="L311" s="32"/>
      <c r="M311" s="134" t="s">
        <v>1</v>
      </c>
      <c r="N311" s="135" t="s">
        <v>42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135</v>
      </c>
      <c r="AT311" s="138" t="s">
        <v>130</v>
      </c>
      <c r="AU311" s="138" t="s">
        <v>84</v>
      </c>
      <c r="AY311" s="17" t="s">
        <v>128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82</v>
      </c>
      <c r="BK311" s="139">
        <f>ROUND(I311*H311,1)</f>
        <v>0</v>
      </c>
      <c r="BL311" s="17" t="s">
        <v>135</v>
      </c>
      <c r="BM311" s="138" t="s">
        <v>531</v>
      </c>
    </row>
    <row r="312" spans="2:65" s="1" customFormat="1" ht="16.5" customHeight="1">
      <c r="B312" s="32"/>
      <c r="C312" s="127" t="s">
        <v>532</v>
      </c>
      <c r="D312" s="127" t="s">
        <v>130</v>
      </c>
      <c r="E312" s="128" t="s">
        <v>533</v>
      </c>
      <c r="F312" s="129" t="s">
        <v>534</v>
      </c>
      <c r="G312" s="130" t="s">
        <v>199</v>
      </c>
      <c r="H312" s="131">
        <v>5.6420000000000003</v>
      </c>
      <c r="I312" s="132"/>
      <c r="J312" s="133">
        <f>ROUND(I312*H312,1)</f>
        <v>0</v>
      </c>
      <c r="K312" s="129" t="s">
        <v>134</v>
      </c>
      <c r="L312" s="32"/>
      <c r="M312" s="134" t="s">
        <v>1</v>
      </c>
      <c r="N312" s="135" t="s">
        <v>42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AR312" s="138" t="s">
        <v>135</v>
      </c>
      <c r="AT312" s="138" t="s">
        <v>130</v>
      </c>
      <c r="AU312" s="138" t="s">
        <v>84</v>
      </c>
      <c r="AY312" s="17" t="s">
        <v>128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82</v>
      </c>
      <c r="BK312" s="139">
        <f>ROUND(I312*H312,1)</f>
        <v>0</v>
      </c>
      <c r="BL312" s="17" t="s">
        <v>135</v>
      </c>
      <c r="BM312" s="138" t="s">
        <v>535</v>
      </c>
    </row>
    <row r="313" spans="2:65" s="1" customFormat="1" ht="16.5" customHeight="1">
      <c r="B313" s="32"/>
      <c r="C313" s="127" t="s">
        <v>536</v>
      </c>
      <c r="D313" s="127" t="s">
        <v>130</v>
      </c>
      <c r="E313" s="128" t="s">
        <v>537</v>
      </c>
      <c r="F313" s="129" t="s">
        <v>538</v>
      </c>
      <c r="G313" s="130" t="s">
        <v>199</v>
      </c>
      <c r="H313" s="131">
        <v>107.19799999999999</v>
      </c>
      <c r="I313" s="132"/>
      <c r="J313" s="133">
        <f>ROUND(I313*H313,1)</f>
        <v>0</v>
      </c>
      <c r="K313" s="129" t="s">
        <v>134</v>
      </c>
      <c r="L313" s="32"/>
      <c r="M313" s="134" t="s">
        <v>1</v>
      </c>
      <c r="N313" s="135" t="s">
        <v>42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135</v>
      </c>
      <c r="AT313" s="138" t="s">
        <v>130</v>
      </c>
      <c r="AU313" s="138" t="s">
        <v>84</v>
      </c>
      <c r="AY313" s="17" t="s">
        <v>128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82</v>
      </c>
      <c r="BK313" s="139">
        <f>ROUND(I313*H313,1)</f>
        <v>0</v>
      </c>
      <c r="BL313" s="17" t="s">
        <v>135</v>
      </c>
      <c r="BM313" s="138" t="s">
        <v>539</v>
      </c>
    </row>
    <row r="314" spans="2:65" s="12" customFormat="1" ht="11.25">
      <c r="B314" s="140"/>
      <c r="D314" s="141" t="s">
        <v>137</v>
      </c>
      <c r="F314" s="143" t="s">
        <v>540</v>
      </c>
      <c r="H314" s="144">
        <v>107.19799999999999</v>
      </c>
      <c r="I314" s="145"/>
      <c r="L314" s="140"/>
      <c r="M314" s="146"/>
      <c r="T314" s="147"/>
      <c r="AT314" s="142" t="s">
        <v>137</v>
      </c>
      <c r="AU314" s="142" t="s">
        <v>84</v>
      </c>
      <c r="AV314" s="12" t="s">
        <v>84</v>
      </c>
      <c r="AW314" s="12" t="s">
        <v>4</v>
      </c>
      <c r="AX314" s="12" t="s">
        <v>82</v>
      </c>
      <c r="AY314" s="142" t="s">
        <v>128</v>
      </c>
    </row>
    <row r="315" spans="2:65" s="1" customFormat="1" ht="24.2" customHeight="1">
      <c r="B315" s="32"/>
      <c r="C315" s="127" t="s">
        <v>541</v>
      </c>
      <c r="D315" s="127" t="s">
        <v>130</v>
      </c>
      <c r="E315" s="128" t="s">
        <v>542</v>
      </c>
      <c r="F315" s="129" t="s">
        <v>543</v>
      </c>
      <c r="G315" s="130" t="s">
        <v>199</v>
      </c>
      <c r="H315" s="131">
        <v>5.6420000000000003</v>
      </c>
      <c r="I315" s="132"/>
      <c r="J315" s="133">
        <f>ROUND(I315*H315,1)</f>
        <v>0</v>
      </c>
      <c r="K315" s="129" t="s">
        <v>134</v>
      </c>
      <c r="L315" s="32"/>
      <c r="M315" s="134" t="s">
        <v>1</v>
      </c>
      <c r="N315" s="135" t="s">
        <v>42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135</v>
      </c>
      <c r="AT315" s="138" t="s">
        <v>130</v>
      </c>
      <c r="AU315" s="138" t="s">
        <v>84</v>
      </c>
      <c r="AY315" s="17" t="s">
        <v>128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7" t="s">
        <v>82</v>
      </c>
      <c r="BK315" s="139">
        <f>ROUND(I315*H315,1)</f>
        <v>0</v>
      </c>
      <c r="BL315" s="17" t="s">
        <v>135</v>
      </c>
      <c r="BM315" s="138" t="s">
        <v>544</v>
      </c>
    </row>
    <row r="316" spans="2:65" s="11" customFormat="1" ht="22.9" customHeight="1">
      <c r="B316" s="115"/>
      <c r="D316" s="116" t="s">
        <v>76</v>
      </c>
      <c r="E316" s="125" t="s">
        <v>545</v>
      </c>
      <c r="F316" s="125" t="s">
        <v>546</v>
      </c>
      <c r="I316" s="118"/>
      <c r="J316" s="126">
        <f>BK316</f>
        <v>0</v>
      </c>
      <c r="L316" s="115"/>
      <c r="M316" s="120"/>
      <c r="P316" s="121">
        <f>P317</f>
        <v>0</v>
      </c>
      <c r="R316" s="121">
        <f>R317</f>
        <v>0</v>
      </c>
      <c r="T316" s="122">
        <f>T317</f>
        <v>0</v>
      </c>
      <c r="AR316" s="116" t="s">
        <v>82</v>
      </c>
      <c r="AT316" s="123" t="s">
        <v>76</v>
      </c>
      <c r="AU316" s="123" t="s">
        <v>82</v>
      </c>
      <c r="AY316" s="116" t="s">
        <v>128</v>
      </c>
      <c r="BK316" s="124">
        <f>BK317</f>
        <v>0</v>
      </c>
    </row>
    <row r="317" spans="2:65" s="1" customFormat="1" ht="16.5" customHeight="1">
      <c r="B317" s="32"/>
      <c r="C317" s="127" t="s">
        <v>547</v>
      </c>
      <c r="D317" s="127" t="s">
        <v>130</v>
      </c>
      <c r="E317" s="128" t="s">
        <v>548</v>
      </c>
      <c r="F317" s="129" t="s">
        <v>549</v>
      </c>
      <c r="G317" s="130" t="s">
        <v>199</v>
      </c>
      <c r="H317" s="131">
        <v>73.954999999999998</v>
      </c>
      <c r="I317" s="132"/>
      <c r="J317" s="133">
        <f>ROUND(I317*H317,1)</f>
        <v>0</v>
      </c>
      <c r="K317" s="129" t="s">
        <v>134</v>
      </c>
      <c r="L317" s="32"/>
      <c r="M317" s="134" t="s">
        <v>1</v>
      </c>
      <c r="N317" s="135" t="s">
        <v>42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135</v>
      </c>
      <c r="AT317" s="138" t="s">
        <v>130</v>
      </c>
      <c r="AU317" s="138" t="s">
        <v>84</v>
      </c>
      <c r="AY317" s="17" t="s">
        <v>128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82</v>
      </c>
      <c r="BK317" s="139">
        <f>ROUND(I317*H317,1)</f>
        <v>0</v>
      </c>
      <c r="BL317" s="17" t="s">
        <v>135</v>
      </c>
      <c r="BM317" s="138" t="s">
        <v>550</v>
      </c>
    </row>
    <row r="318" spans="2:65" s="11" customFormat="1" ht="25.9" customHeight="1">
      <c r="B318" s="115"/>
      <c r="D318" s="116" t="s">
        <v>76</v>
      </c>
      <c r="E318" s="117" t="s">
        <v>551</v>
      </c>
      <c r="F318" s="117" t="s">
        <v>552</v>
      </c>
      <c r="I318" s="118"/>
      <c r="J318" s="119">
        <f>BK318</f>
        <v>0</v>
      </c>
      <c r="L318" s="115"/>
      <c r="M318" s="120"/>
      <c r="P318" s="121">
        <f>P319+P337+P374+P383+P386+P427+P454+P465+P471+P474+P483</f>
        <v>0</v>
      </c>
      <c r="R318" s="121">
        <f>R319+R337+R374+R383+R386+R427+R454+R465+R471+R474+R483</f>
        <v>3.6840800000000002</v>
      </c>
      <c r="T318" s="122">
        <f>T319+T337+T374+T383+T386+T427+T454+T465+T471+T474+T483</f>
        <v>0.53833469999999994</v>
      </c>
      <c r="AR318" s="116" t="s">
        <v>84</v>
      </c>
      <c r="AT318" s="123" t="s">
        <v>76</v>
      </c>
      <c r="AU318" s="123" t="s">
        <v>77</v>
      </c>
      <c r="AY318" s="116" t="s">
        <v>128</v>
      </c>
      <c r="BK318" s="124">
        <f>BK319+BK337+BK374+BK383+BK386+BK427+BK454+BK465+BK471+BK474+BK483</f>
        <v>0</v>
      </c>
    </row>
    <row r="319" spans="2:65" s="11" customFormat="1" ht="22.9" customHeight="1">
      <c r="B319" s="115"/>
      <c r="D319" s="116" t="s">
        <v>76</v>
      </c>
      <c r="E319" s="125" t="s">
        <v>553</v>
      </c>
      <c r="F319" s="125" t="s">
        <v>554</v>
      </c>
      <c r="I319" s="118"/>
      <c r="J319" s="126">
        <f>BK319</f>
        <v>0</v>
      </c>
      <c r="L319" s="115"/>
      <c r="M319" s="120"/>
      <c r="P319" s="121">
        <f>SUM(P320:P336)</f>
        <v>0</v>
      </c>
      <c r="R319" s="121">
        <f>SUM(R320:R336)</f>
        <v>0.94764000000000004</v>
      </c>
      <c r="T319" s="122">
        <f>SUM(T320:T336)</f>
        <v>0</v>
      </c>
      <c r="AR319" s="116" t="s">
        <v>84</v>
      </c>
      <c r="AT319" s="123" t="s">
        <v>76</v>
      </c>
      <c r="AU319" s="123" t="s">
        <v>82</v>
      </c>
      <c r="AY319" s="116" t="s">
        <v>128</v>
      </c>
      <c r="BK319" s="124">
        <f>SUM(BK320:BK336)</f>
        <v>0</v>
      </c>
    </row>
    <row r="320" spans="2:65" s="1" customFormat="1" ht="16.5" customHeight="1">
      <c r="B320" s="32"/>
      <c r="C320" s="127" t="s">
        <v>555</v>
      </c>
      <c r="D320" s="127" t="s">
        <v>130</v>
      </c>
      <c r="E320" s="128" t="s">
        <v>556</v>
      </c>
      <c r="F320" s="129" t="s">
        <v>557</v>
      </c>
      <c r="G320" s="130" t="s">
        <v>133</v>
      </c>
      <c r="H320" s="131">
        <v>60</v>
      </c>
      <c r="I320" s="132"/>
      <c r="J320" s="133">
        <f>ROUND(I320*H320,1)</f>
        <v>0</v>
      </c>
      <c r="K320" s="129" t="s">
        <v>134</v>
      </c>
      <c r="L320" s="32"/>
      <c r="M320" s="134" t="s">
        <v>1</v>
      </c>
      <c r="N320" s="135" t="s">
        <v>42</v>
      </c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AR320" s="138" t="s">
        <v>202</v>
      </c>
      <c r="AT320" s="138" t="s">
        <v>130</v>
      </c>
      <c r="AU320" s="138" t="s">
        <v>84</v>
      </c>
      <c r="AY320" s="17" t="s">
        <v>128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7" t="s">
        <v>82</v>
      </c>
      <c r="BK320" s="139">
        <f>ROUND(I320*H320,1)</f>
        <v>0</v>
      </c>
      <c r="BL320" s="17" t="s">
        <v>202</v>
      </c>
      <c r="BM320" s="138" t="s">
        <v>558</v>
      </c>
    </row>
    <row r="321" spans="2:65" s="12" customFormat="1" ht="11.25">
      <c r="B321" s="140"/>
      <c r="D321" s="141" t="s">
        <v>137</v>
      </c>
      <c r="E321" s="142" t="s">
        <v>1</v>
      </c>
      <c r="F321" s="143" t="s">
        <v>559</v>
      </c>
      <c r="H321" s="144">
        <v>60</v>
      </c>
      <c r="I321" s="145"/>
      <c r="L321" s="140"/>
      <c r="M321" s="146"/>
      <c r="T321" s="147"/>
      <c r="AT321" s="142" t="s">
        <v>137</v>
      </c>
      <c r="AU321" s="142" t="s">
        <v>84</v>
      </c>
      <c r="AV321" s="12" t="s">
        <v>84</v>
      </c>
      <c r="AW321" s="12" t="s">
        <v>32</v>
      </c>
      <c r="AX321" s="12" t="s">
        <v>82</v>
      </c>
      <c r="AY321" s="142" t="s">
        <v>128</v>
      </c>
    </row>
    <row r="322" spans="2:65" s="1" customFormat="1" ht="16.5" customHeight="1">
      <c r="B322" s="32"/>
      <c r="C322" s="148" t="s">
        <v>560</v>
      </c>
      <c r="D322" s="148" t="s">
        <v>208</v>
      </c>
      <c r="E322" s="149" t="s">
        <v>561</v>
      </c>
      <c r="F322" s="150" t="s">
        <v>562</v>
      </c>
      <c r="G322" s="151" t="s">
        <v>199</v>
      </c>
      <c r="H322" s="152">
        <v>2.1000000000000001E-2</v>
      </c>
      <c r="I322" s="153"/>
      <c r="J322" s="154">
        <f>ROUND(I322*H322,1)</f>
        <v>0</v>
      </c>
      <c r="K322" s="150" t="s">
        <v>134</v>
      </c>
      <c r="L322" s="155"/>
      <c r="M322" s="156" t="s">
        <v>1</v>
      </c>
      <c r="N322" s="157" t="s">
        <v>42</v>
      </c>
      <c r="P322" s="136">
        <f>O322*H322</f>
        <v>0</v>
      </c>
      <c r="Q322" s="136">
        <v>1</v>
      </c>
      <c r="R322" s="136">
        <f>Q322*H322</f>
        <v>2.1000000000000001E-2</v>
      </c>
      <c r="S322" s="136">
        <v>0</v>
      </c>
      <c r="T322" s="137">
        <f>S322*H322</f>
        <v>0</v>
      </c>
      <c r="AR322" s="138" t="s">
        <v>274</v>
      </c>
      <c r="AT322" s="138" t="s">
        <v>208</v>
      </c>
      <c r="AU322" s="138" t="s">
        <v>84</v>
      </c>
      <c r="AY322" s="17" t="s">
        <v>128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82</v>
      </c>
      <c r="BK322" s="139">
        <f>ROUND(I322*H322,1)</f>
        <v>0</v>
      </c>
      <c r="BL322" s="17" t="s">
        <v>202</v>
      </c>
      <c r="BM322" s="138" t="s">
        <v>563</v>
      </c>
    </row>
    <row r="323" spans="2:65" s="1" customFormat="1" ht="19.5">
      <c r="B323" s="32"/>
      <c r="D323" s="141" t="s">
        <v>564</v>
      </c>
      <c r="F323" s="178" t="s">
        <v>565</v>
      </c>
      <c r="I323" s="179"/>
      <c r="L323" s="32"/>
      <c r="M323" s="180"/>
      <c r="T323" s="56"/>
      <c r="AT323" s="17" t="s">
        <v>564</v>
      </c>
      <c r="AU323" s="17" t="s">
        <v>84</v>
      </c>
    </row>
    <row r="324" spans="2:65" s="12" customFormat="1" ht="11.25">
      <c r="B324" s="140"/>
      <c r="D324" s="141" t="s">
        <v>137</v>
      </c>
      <c r="E324" s="142" t="s">
        <v>1</v>
      </c>
      <c r="F324" s="143" t="s">
        <v>566</v>
      </c>
      <c r="H324" s="144">
        <v>2.1000000000000001E-2</v>
      </c>
      <c r="I324" s="145"/>
      <c r="L324" s="140"/>
      <c r="M324" s="146"/>
      <c r="T324" s="147"/>
      <c r="AT324" s="142" t="s">
        <v>137</v>
      </c>
      <c r="AU324" s="142" t="s">
        <v>84</v>
      </c>
      <c r="AV324" s="12" t="s">
        <v>84</v>
      </c>
      <c r="AW324" s="12" t="s">
        <v>32</v>
      </c>
      <c r="AX324" s="12" t="s">
        <v>82</v>
      </c>
      <c r="AY324" s="142" t="s">
        <v>128</v>
      </c>
    </row>
    <row r="325" spans="2:65" s="1" customFormat="1" ht="16.5" customHeight="1">
      <c r="B325" s="32"/>
      <c r="C325" s="127" t="s">
        <v>567</v>
      </c>
      <c r="D325" s="127" t="s">
        <v>130</v>
      </c>
      <c r="E325" s="128" t="s">
        <v>568</v>
      </c>
      <c r="F325" s="129" t="s">
        <v>569</v>
      </c>
      <c r="G325" s="130" t="s">
        <v>133</v>
      </c>
      <c r="H325" s="131">
        <v>120</v>
      </c>
      <c r="I325" s="132"/>
      <c r="J325" s="133">
        <f>ROUND(I325*H325,1)</f>
        <v>0</v>
      </c>
      <c r="K325" s="129" t="s">
        <v>134</v>
      </c>
      <c r="L325" s="32"/>
      <c r="M325" s="134" t="s">
        <v>1</v>
      </c>
      <c r="N325" s="135" t="s">
        <v>42</v>
      </c>
      <c r="P325" s="136">
        <f>O325*H325</f>
        <v>0</v>
      </c>
      <c r="Q325" s="136">
        <v>4.0000000000000002E-4</v>
      </c>
      <c r="R325" s="136">
        <f>Q325*H325</f>
        <v>4.8000000000000001E-2</v>
      </c>
      <c r="S325" s="136">
        <v>0</v>
      </c>
      <c r="T325" s="137">
        <f>S325*H325</f>
        <v>0</v>
      </c>
      <c r="AR325" s="138" t="s">
        <v>202</v>
      </c>
      <c r="AT325" s="138" t="s">
        <v>130</v>
      </c>
      <c r="AU325" s="138" t="s">
        <v>84</v>
      </c>
      <c r="AY325" s="17" t="s">
        <v>128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82</v>
      </c>
      <c r="BK325" s="139">
        <f>ROUND(I325*H325,1)</f>
        <v>0</v>
      </c>
      <c r="BL325" s="17" t="s">
        <v>202</v>
      </c>
      <c r="BM325" s="138" t="s">
        <v>570</v>
      </c>
    </row>
    <row r="326" spans="2:65" s="12" customFormat="1" ht="11.25">
      <c r="B326" s="140"/>
      <c r="D326" s="141" t="s">
        <v>137</v>
      </c>
      <c r="E326" s="142" t="s">
        <v>1</v>
      </c>
      <c r="F326" s="143" t="s">
        <v>571</v>
      </c>
      <c r="H326" s="144">
        <v>120</v>
      </c>
      <c r="I326" s="145"/>
      <c r="L326" s="140"/>
      <c r="M326" s="146"/>
      <c r="T326" s="147"/>
      <c r="AT326" s="142" t="s">
        <v>137</v>
      </c>
      <c r="AU326" s="142" t="s">
        <v>84</v>
      </c>
      <c r="AV326" s="12" t="s">
        <v>84</v>
      </c>
      <c r="AW326" s="12" t="s">
        <v>32</v>
      </c>
      <c r="AX326" s="12" t="s">
        <v>82</v>
      </c>
      <c r="AY326" s="142" t="s">
        <v>128</v>
      </c>
    </row>
    <row r="327" spans="2:65" s="1" customFormat="1" ht="24.2" customHeight="1">
      <c r="B327" s="32"/>
      <c r="C327" s="148" t="s">
        <v>572</v>
      </c>
      <c r="D327" s="148" t="s">
        <v>208</v>
      </c>
      <c r="E327" s="149" t="s">
        <v>573</v>
      </c>
      <c r="F327" s="150" t="s">
        <v>574</v>
      </c>
      <c r="G327" s="151" t="s">
        <v>133</v>
      </c>
      <c r="H327" s="152">
        <v>150</v>
      </c>
      <c r="I327" s="153"/>
      <c r="J327" s="154">
        <f>ROUND(I327*H327,1)</f>
        <v>0</v>
      </c>
      <c r="K327" s="150" t="s">
        <v>134</v>
      </c>
      <c r="L327" s="155"/>
      <c r="M327" s="156" t="s">
        <v>1</v>
      </c>
      <c r="N327" s="157" t="s">
        <v>42</v>
      </c>
      <c r="P327" s="136">
        <f>O327*H327</f>
        <v>0</v>
      </c>
      <c r="Q327" s="136">
        <v>5.4000000000000003E-3</v>
      </c>
      <c r="R327" s="136">
        <f>Q327*H327</f>
        <v>0.81</v>
      </c>
      <c r="S327" s="136">
        <v>0</v>
      </c>
      <c r="T327" s="137">
        <f>S327*H327</f>
        <v>0</v>
      </c>
      <c r="AR327" s="138" t="s">
        <v>274</v>
      </c>
      <c r="AT327" s="138" t="s">
        <v>208</v>
      </c>
      <c r="AU327" s="138" t="s">
        <v>84</v>
      </c>
      <c r="AY327" s="17" t="s">
        <v>128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7" t="s">
        <v>82</v>
      </c>
      <c r="BK327" s="139">
        <f>ROUND(I327*H327,1)</f>
        <v>0</v>
      </c>
      <c r="BL327" s="17" t="s">
        <v>202</v>
      </c>
      <c r="BM327" s="138" t="s">
        <v>575</v>
      </c>
    </row>
    <row r="328" spans="2:65" s="12" customFormat="1" ht="11.25">
      <c r="B328" s="140"/>
      <c r="D328" s="141" t="s">
        <v>137</v>
      </c>
      <c r="E328" s="142" t="s">
        <v>1</v>
      </c>
      <c r="F328" s="143" t="s">
        <v>576</v>
      </c>
      <c r="H328" s="144">
        <v>150</v>
      </c>
      <c r="I328" s="145"/>
      <c r="L328" s="140"/>
      <c r="M328" s="146"/>
      <c r="T328" s="147"/>
      <c r="AT328" s="142" t="s">
        <v>137</v>
      </c>
      <c r="AU328" s="142" t="s">
        <v>84</v>
      </c>
      <c r="AV328" s="12" t="s">
        <v>84</v>
      </c>
      <c r="AW328" s="12" t="s">
        <v>32</v>
      </c>
      <c r="AX328" s="12" t="s">
        <v>82</v>
      </c>
      <c r="AY328" s="142" t="s">
        <v>128</v>
      </c>
    </row>
    <row r="329" spans="2:65" s="1" customFormat="1" ht="16.5" customHeight="1">
      <c r="B329" s="32"/>
      <c r="C329" s="127" t="s">
        <v>577</v>
      </c>
      <c r="D329" s="127" t="s">
        <v>130</v>
      </c>
      <c r="E329" s="128" t="s">
        <v>578</v>
      </c>
      <c r="F329" s="129" t="s">
        <v>579</v>
      </c>
      <c r="G329" s="130" t="s">
        <v>133</v>
      </c>
      <c r="H329" s="131">
        <v>60</v>
      </c>
      <c r="I329" s="132"/>
      <c r="J329" s="133">
        <f>ROUND(I329*H329,1)</f>
        <v>0</v>
      </c>
      <c r="K329" s="129" t="s">
        <v>134</v>
      </c>
      <c r="L329" s="32"/>
      <c r="M329" s="134" t="s">
        <v>1</v>
      </c>
      <c r="N329" s="135" t="s">
        <v>42</v>
      </c>
      <c r="P329" s="136">
        <f>O329*H329</f>
        <v>0</v>
      </c>
      <c r="Q329" s="136">
        <v>8.0000000000000004E-4</v>
      </c>
      <c r="R329" s="136">
        <f>Q329*H329</f>
        <v>4.8000000000000001E-2</v>
      </c>
      <c r="S329" s="136">
        <v>0</v>
      </c>
      <c r="T329" s="137">
        <f>S329*H329</f>
        <v>0</v>
      </c>
      <c r="AR329" s="138" t="s">
        <v>202</v>
      </c>
      <c r="AT329" s="138" t="s">
        <v>130</v>
      </c>
      <c r="AU329" s="138" t="s">
        <v>84</v>
      </c>
      <c r="AY329" s="17" t="s">
        <v>128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7" t="s">
        <v>82</v>
      </c>
      <c r="BK329" s="139">
        <f>ROUND(I329*H329,1)</f>
        <v>0</v>
      </c>
      <c r="BL329" s="17" t="s">
        <v>202</v>
      </c>
      <c r="BM329" s="138" t="s">
        <v>580</v>
      </c>
    </row>
    <row r="330" spans="2:65" s="12" customFormat="1" ht="11.25">
      <c r="B330" s="140"/>
      <c r="D330" s="141" t="s">
        <v>137</v>
      </c>
      <c r="E330" s="142" t="s">
        <v>1</v>
      </c>
      <c r="F330" s="143" t="s">
        <v>581</v>
      </c>
      <c r="H330" s="144">
        <v>60</v>
      </c>
      <c r="I330" s="145"/>
      <c r="L330" s="140"/>
      <c r="M330" s="146"/>
      <c r="T330" s="147"/>
      <c r="AT330" s="142" t="s">
        <v>137</v>
      </c>
      <c r="AU330" s="142" t="s">
        <v>84</v>
      </c>
      <c r="AV330" s="12" t="s">
        <v>84</v>
      </c>
      <c r="AW330" s="12" t="s">
        <v>32</v>
      </c>
      <c r="AX330" s="12" t="s">
        <v>82</v>
      </c>
      <c r="AY330" s="142" t="s">
        <v>128</v>
      </c>
    </row>
    <row r="331" spans="2:65" s="1" customFormat="1" ht="16.5" customHeight="1">
      <c r="B331" s="32"/>
      <c r="C331" s="127" t="s">
        <v>582</v>
      </c>
      <c r="D331" s="127" t="s">
        <v>130</v>
      </c>
      <c r="E331" s="128" t="s">
        <v>583</v>
      </c>
      <c r="F331" s="129" t="s">
        <v>584</v>
      </c>
      <c r="G331" s="130" t="s">
        <v>154</v>
      </c>
      <c r="H331" s="131">
        <v>48</v>
      </c>
      <c r="I331" s="132"/>
      <c r="J331" s="133">
        <f>ROUND(I331*H331,1)</f>
        <v>0</v>
      </c>
      <c r="K331" s="129" t="s">
        <v>134</v>
      </c>
      <c r="L331" s="32"/>
      <c r="M331" s="134" t="s">
        <v>1</v>
      </c>
      <c r="N331" s="135" t="s">
        <v>42</v>
      </c>
      <c r="P331" s="136">
        <f>O331*H331</f>
        <v>0</v>
      </c>
      <c r="Q331" s="136">
        <v>1.6000000000000001E-4</v>
      </c>
      <c r="R331" s="136">
        <f>Q331*H331</f>
        <v>7.6800000000000011E-3</v>
      </c>
      <c r="S331" s="136">
        <v>0</v>
      </c>
      <c r="T331" s="137">
        <f>S331*H331</f>
        <v>0</v>
      </c>
      <c r="AR331" s="138" t="s">
        <v>202</v>
      </c>
      <c r="AT331" s="138" t="s">
        <v>130</v>
      </c>
      <c r="AU331" s="138" t="s">
        <v>84</v>
      </c>
      <c r="AY331" s="17" t="s">
        <v>128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82</v>
      </c>
      <c r="BK331" s="139">
        <f>ROUND(I331*H331,1)</f>
        <v>0</v>
      </c>
      <c r="BL331" s="17" t="s">
        <v>202</v>
      </c>
      <c r="BM331" s="138" t="s">
        <v>585</v>
      </c>
    </row>
    <row r="332" spans="2:65" s="1" customFormat="1" ht="16.5" customHeight="1">
      <c r="B332" s="32"/>
      <c r="C332" s="127" t="s">
        <v>586</v>
      </c>
      <c r="D332" s="127" t="s">
        <v>130</v>
      </c>
      <c r="E332" s="128" t="s">
        <v>587</v>
      </c>
      <c r="F332" s="129" t="s">
        <v>588</v>
      </c>
      <c r="G332" s="130" t="s">
        <v>133</v>
      </c>
      <c r="H332" s="131">
        <v>60</v>
      </c>
      <c r="I332" s="132"/>
      <c r="J332" s="133">
        <f>ROUND(I332*H332,1)</f>
        <v>0</v>
      </c>
      <c r="K332" s="129" t="s">
        <v>134</v>
      </c>
      <c r="L332" s="32"/>
      <c r="M332" s="134" t="s">
        <v>1</v>
      </c>
      <c r="N332" s="135" t="s">
        <v>42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202</v>
      </c>
      <c r="AT332" s="138" t="s">
        <v>130</v>
      </c>
      <c r="AU332" s="138" t="s">
        <v>84</v>
      </c>
      <c r="AY332" s="17" t="s">
        <v>128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7" t="s">
        <v>82</v>
      </c>
      <c r="BK332" s="139">
        <f>ROUND(I332*H332,1)</f>
        <v>0</v>
      </c>
      <c r="BL332" s="17" t="s">
        <v>202</v>
      </c>
      <c r="BM332" s="138" t="s">
        <v>589</v>
      </c>
    </row>
    <row r="333" spans="2:65" s="1" customFormat="1" ht="16.5" customHeight="1">
      <c r="B333" s="32"/>
      <c r="C333" s="148" t="s">
        <v>590</v>
      </c>
      <c r="D333" s="148" t="s">
        <v>208</v>
      </c>
      <c r="E333" s="149" t="s">
        <v>591</v>
      </c>
      <c r="F333" s="150" t="s">
        <v>592</v>
      </c>
      <c r="G333" s="151" t="s">
        <v>133</v>
      </c>
      <c r="H333" s="152">
        <v>72</v>
      </c>
      <c r="I333" s="153"/>
      <c r="J333" s="154">
        <f>ROUND(I333*H333,1)</f>
        <v>0</v>
      </c>
      <c r="K333" s="150" t="s">
        <v>134</v>
      </c>
      <c r="L333" s="155"/>
      <c r="M333" s="156" t="s">
        <v>1</v>
      </c>
      <c r="N333" s="157" t="s">
        <v>42</v>
      </c>
      <c r="P333" s="136">
        <f>O333*H333</f>
        <v>0</v>
      </c>
      <c r="Q333" s="136">
        <v>1.8000000000000001E-4</v>
      </c>
      <c r="R333" s="136">
        <f>Q333*H333</f>
        <v>1.2960000000000001E-2</v>
      </c>
      <c r="S333" s="136">
        <v>0</v>
      </c>
      <c r="T333" s="137">
        <f>S333*H333</f>
        <v>0</v>
      </c>
      <c r="AR333" s="138" t="s">
        <v>274</v>
      </c>
      <c r="AT333" s="138" t="s">
        <v>208</v>
      </c>
      <c r="AU333" s="138" t="s">
        <v>84</v>
      </c>
      <c r="AY333" s="17" t="s">
        <v>128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82</v>
      </c>
      <c r="BK333" s="139">
        <f>ROUND(I333*H333,1)</f>
        <v>0</v>
      </c>
      <c r="BL333" s="17" t="s">
        <v>202</v>
      </c>
      <c r="BM333" s="138" t="s">
        <v>593</v>
      </c>
    </row>
    <row r="334" spans="2:65" s="12" customFormat="1" ht="11.25">
      <c r="B334" s="140"/>
      <c r="D334" s="141" t="s">
        <v>137</v>
      </c>
      <c r="E334" s="142" t="s">
        <v>1</v>
      </c>
      <c r="F334" s="143" t="s">
        <v>594</v>
      </c>
      <c r="H334" s="144">
        <v>72</v>
      </c>
      <c r="I334" s="145"/>
      <c r="L334" s="140"/>
      <c r="M334" s="146"/>
      <c r="T334" s="147"/>
      <c r="AT334" s="142" t="s">
        <v>137</v>
      </c>
      <c r="AU334" s="142" t="s">
        <v>84</v>
      </c>
      <c r="AV334" s="12" t="s">
        <v>84</v>
      </c>
      <c r="AW334" s="12" t="s">
        <v>32</v>
      </c>
      <c r="AX334" s="12" t="s">
        <v>82</v>
      </c>
      <c r="AY334" s="142" t="s">
        <v>128</v>
      </c>
    </row>
    <row r="335" spans="2:65" s="1" customFormat="1" ht="16.5" customHeight="1">
      <c r="B335" s="32"/>
      <c r="C335" s="127" t="s">
        <v>595</v>
      </c>
      <c r="D335" s="127" t="s">
        <v>130</v>
      </c>
      <c r="E335" s="128" t="s">
        <v>596</v>
      </c>
      <c r="F335" s="129" t="s">
        <v>597</v>
      </c>
      <c r="G335" s="130" t="s">
        <v>199</v>
      </c>
      <c r="H335" s="131">
        <v>0.94799999999999995</v>
      </c>
      <c r="I335" s="132"/>
      <c r="J335" s="133">
        <f>ROUND(I335*H335,1)</f>
        <v>0</v>
      </c>
      <c r="K335" s="129" t="s">
        <v>134</v>
      </c>
      <c r="L335" s="32"/>
      <c r="M335" s="134" t="s">
        <v>1</v>
      </c>
      <c r="N335" s="135" t="s">
        <v>42</v>
      </c>
      <c r="P335" s="136">
        <f>O335*H335</f>
        <v>0</v>
      </c>
      <c r="Q335" s="136">
        <v>0</v>
      </c>
      <c r="R335" s="136">
        <f>Q335*H335</f>
        <v>0</v>
      </c>
      <c r="S335" s="136">
        <v>0</v>
      </c>
      <c r="T335" s="137">
        <f>S335*H335</f>
        <v>0</v>
      </c>
      <c r="AR335" s="138" t="s">
        <v>202</v>
      </c>
      <c r="AT335" s="138" t="s">
        <v>130</v>
      </c>
      <c r="AU335" s="138" t="s">
        <v>84</v>
      </c>
      <c r="AY335" s="17" t="s">
        <v>128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82</v>
      </c>
      <c r="BK335" s="139">
        <f>ROUND(I335*H335,1)</f>
        <v>0</v>
      </c>
      <c r="BL335" s="17" t="s">
        <v>202</v>
      </c>
      <c r="BM335" s="138" t="s">
        <v>598</v>
      </c>
    </row>
    <row r="336" spans="2:65" s="1" customFormat="1" ht="16.5" customHeight="1">
      <c r="B336" s="32"/>
      <c r="C336" s="127" t="s">
        <v>599</v>
      </c>
      <c r="D336" s="127" t="s">
        <v>130</v>
      </c>
      <c r="E336" s="128" t="s">
        <v>600</v>
      </c>
      <c r="F336" s="129" t="s">
        <v>601</v>
      </c>
      <c r="G336" s="130" t="s">
        <v>199</v>
      </c>
      <c r="H336" s="131">
        <v>0.94799999999999995</v>
      </c>
      <c r="I336" s="132"/>
      <c r="J336" s="133">
        <f>ROUND(I336*H336,1)</f>
        <v>0</v>
      </c>
      <c r="K336" s="129" t="s">
        <v>134</v>
      </c>
      <c r="L336" s="32"/>
      <c r="M336" s="134" t="s">
        <v>1</v>
      </c>
      <c r="N336" s="135" t="s">
        <v>42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202</v>
      </c>
      <c r="AT336" s="138" t="s">
        <v>130</v>
      </c>
      <c r="AU336" s="138" t="s">
        <v>84</v>
      </c>
      <c r="AY336" s="17" t="s">
        <v>128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82</v>
      </c>
      <c r="BK336" s="139">
        <f>ROUND(I336*H336,1)</f>
        <v>0</v>
      </c>
      <c r="BL336" s="17" t="s">
        <v>202</v>
      </c>
      <c r="BM336" s="138" t="s">
        <v>602</v>
      </c>
    </row>
    <row r="337" spans="2:65" s="11" customFormat="1" ht="22.9" customHeight="1">
      <c r="B337" s="115"/>
      <c r="D337" s="116" t="s">
        <v>76</v>
      </c>
      <c r="E337" s="125" t="s">
        <v>603</v>
      </c>
      <c r="F337" s="125" t="s">
        <v>604</v>
      </c>
      <c r="I337" s="118"/>
      <c r="J337" s="126">
        <f>BK337</f>
        <v>0</v>
      </c>
      <c r="L337" s="115"/>
      <c r="M337" s="120"/>
      <c r="P337" s="121">
        <f>SUM(P338:P373)</f>
        <v>0</v>
      </c>
      <c r="R337" s="121">
        <f>SUM(R338:R373)</f>
        <v>1.3118510000000001</v>
      </c>
      <c r="T337" s="122">
        <f>SUM(T338:T373)</f>
        <v>0</v>
      </c>
      <c r="AR337" s="116" t="s">
        <v>84</v>
      </c>
      <c r="AT337" s="123" t="s">
        <v>76</v>
      </c>
      <c r="AU337" s="123" t="s">
        <v>82</v>
      </c>
      <c r="AY337" s="116" t="s">
        <v>128</v>
      </c>
      <c r="BK337" s="124">
        <f>SUM(BK338:BK373)</f>
        <v>0</v>
      </c>
    </row>
    <row r="338" spans="2:65" s="1" customFormat="1" ht="16.5" customHeight="1">
      <c r="B338" s="32"/>
      <c r="C338" s="127" t="s">
        <v>605</v>
      </c>
      <c r="D338" s="127" t="s">
        <v>130</v>
      </c>
      <c r="E338" s="128" t="s">
        <v>606</v>
      </c>
      <c r="F338" s="129" t="s">
        <v>607</v>
      </c>
      <c r="G338" s="130" t="s">
        <v>133</v>
      </c>
      <c r="H338" s="131">
        <v>128</v>
      </c>
      <c r="I338" s="132"/>
      <c r="J338" s="133">
        <f>ROUND(I338*H338,1)</f>
        <v>0</v>
      </c>
      <c r="K338" s="129" t="s">
        <v>134</v>
      </c>
      <c r="L338" s="32"/>
      <c r="M338" s="134" t="s">
        <v>1</v>
      </c>
      <c r="N338" s="135" t="s">
        <v>42</v>
      </c>
      <c r="P338" s="136">
        <f>O338*H338</f>
        <v>0</v>
      </c>
      <c r="Q338" s="136">
        <v>0</v>
      </c>
      <c r="R338" s="136">
        <f>Q338*H338</f>
        <v>0</v>
      </c>
      <c r="S338" s="136">
        <v>0</v>
      </c>
      <c r="T338" s="137">
        <f>S338*H338</f>
        <v>0</v>
      </c>
      <c r="AR338" s="138" t="s">
        <v>202</v>
      </c>
      <c r="AT338" s="138" t="s">
        <v>130</v>
      </c>
      <c r="AU338" s="138" t="s">
        <v>84</v>
      </c>
      <c r="AY338" s="17" t="s">
        <v>128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82</v>
      </c>
      <c r="BK338" s="139">
        <f>ROUND(I338*H338,1)</f>
        <v>0</v>
      </c>
      <c r="BL338" s="17" t="s">
        <v>202</v>
      </c>
      <c r="BM338" s="138" t="s">
        <v>608</v>
      </c>
    </row>
    <row r="339" spans="2:65" s="12" customFormat="1" ht="11.25">
      <c r="B339" s="140"/>
      <c r="D339" s="141" t="s">
        <v>137</v>
      </c>
      <c r="E339" s="142" t="s">
        <v>1</v>
      </c>
      <c r="F339" s="143" t="s">
        <v>609</v>
      </c>
      <c r="H339" s="144">
        <v>128</v>
      </c>
      <c r="I339" s="145"/>
      <c r="L339" s="140"/>
      <c r="M339" s="146"/>
      <c r="T339" s="147"/>
      <c r="AT339" s="142" t="s">
        <v>137</v>
      </c>
      <c r="AU339" s="142" t="s">
        <v>84</v>
      </c>
      <c r="AV339" s="12" t="s">
        <v>84</v>
      </c>
      <c r="AW339" s="12" t="s">
        <v>32</v>
      </c>
      <c r="AX339" s="12" t="s">
        <v>82</v>
      </c>
      <c r="AY339" s="142" t="s">
        <v>128</v>
      </c>
    </row>
    <row r="340" spans="2:65" s="1" customFormat="1" ht="16.5" customHeight="1">
      <c r="B340" s="32"/>
      <c r="C340" s="148" t="s">
        <v>610</v>
      </c>
      <c r="D340" s="148" t="s">
        <v>208</v>
      </c>
      <c r="E340" s="149" t="s">
        <v>611</v>
      </c>
      <c r="F340" s="150" t="s">
        <v>612</v>
      </c>
      <c r="G340" s="151" t="s">
        <v>133</v>
      </c>
      <c r="H340" s="152">
        <v>161.25</v>
      </c>
      <c r="I340" s="153"/>
      <c r="J340" s="154">
        <f>ROUND(I340*H340,1)</f>
        <v>0</v>
      </c>
      <c r="K340" s="150" t="s">
        <v>134</v>
      </c>
      <c r="L340" s="155"/>
      <c r="M340" s="156" t="s">
        <v>1</v>
      </c>
      <c r="N340" s="157" t="s">
        <v>42</v>
      </c>
      <c r="P340" s="136">
        <f>O340*H340</f>
        <v>0</v>
      </c>
      <c r="Q340" s="136">
        <v>2.9999999999999997E-4</v>
      </c>
      <c r="R340" s="136">
        <f>Q340*H340</f>
        <v>4.8374999999999994E-2</v>
      </c>
      <c r="S340" s="136">
        <v>0</v>
      </c>
      <c r="T340" s="137">
        <f>S340*H340</f>
        <v>0</v>
      </c>
      <c r="AR340" s="138" t="s">
        <v>274</v>
      </c>
      <c r="AT340" s="138" t="s">
        <v>208</v>
      </c>
      <c r="AU340" s="138" t="s">
        <v>84</v>
      </c>
      <c r="AY340" s="17" t="s">
        <v>128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7" t="s">
        <v>82</v>
      </c>
      <c r="BK340" s="139">
        <f>ROUND(I340*H340,1)</f>
        <v>0</v>
      </c>
      <c r="BL340" s="17" t="s">
        <v>202</v>
      </c>
      <c r="BM340" s="138" t="s">
        <v>613</v>
      </c>
    </row>
    <row r="341" spans="2:65" s="12" customFormat="1" ht="11.25">
      <c r="B341" s="140"/>
      <c r="D341" s="141" t="s">
        <v>137</v>
      </c>
      <c r="E341" s="142" t="s">
        <v>1</v>
      </c>
      <c r="F341" s="143" t="s">
        <v>614</v>
      </c>
      <c r="H341" s="144">
        <v>161.25</v>
      </c>
      <c r="I341" s="145"/>
      <c r="L341" s="140"/>
      <c r="M341" s="146"/>
      <c r="T341" s="147"/>
      <c r="AT341" s="142" t="s">
        <v>137</v>
      </c>
      <c r="AU341" s="142" t="s">
        <v>84</v>
      </c>
      <c r="AV341" s="12" t="s">
        <v>84</v>
      </c>
      <c r="AW341" s="12" t="s">
        <v>32</v>
      </c>
      <c r="AX341" s="12" t="s">
        <v>82</v>
      </c>
      <c r="AY341" s="142" t="s">
        <v>128</v>
      </c>
    </row>
    <row r="342" spans="2:65" s="1" customFormat="1" ht="16.5" customHeight="1">
      <c r="B342" s="32"/>
      <c r="C342" s="127" t="s">
        <v>615</v>
      </c>
      <c r="D342" s="127" t="s">
        <v>130</v>
      </c>
      <c r="E342" s="128" t="s">
        <v>616</v>
      </c>
      <c r="F342" s="129" t="s">
        <v>617</v>
      </c>
      <c r="G342" s="130" t="s">
        <v>133</v>
      </c>
      <c r="H342" s="131">
        <v>6.4</v>
      </c>
      <c r="I342" s="132"/>
      <c r="J342" s="133">
        <f>ROUND(I342*H342,1)</f>
        <v>0</v>
      </c>
      <c r="K342" s="129" t="s">
        <v>134</v>
      </c>
      <c r="L342" s="32"/>
      <c r="M342" s="134" t="s">
        <v>1</v>
      </c>
      <c r="N342" s="135" t="s">
        <v>42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202</v>
      </c>
      <c r="AT342" s="138" t="s">
        <v>130</v>
      </c>
      <c r="AU342" s="138" t="s">
        <v>84</v>
      </c>
      <c r="AY342" s="17" t="s">
        <v>128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82</v>
      </c>
      <c r="BK342" s="139">
        <f>ROUND(I342*H342,1)</f>
        <v>0</v>
      </c>
      <c r="BL342" s="17" t="s">
        <v>202</v>
      </c>
      <c r="BM342" s="138" t="s">
        <v>618</v>
      </c>
    </row>
    <row r="343" spans="2:65" s="12" customFormat="1" ht="11.25">
      <c r="B343" s="140"/>
      <c r="D343" s="141" t="s">
        <v>137</v>
      </c>
      <c r="E343" s="142" t="s">
        <v>1</v>
      </c>
      <c r="F343" s="143" t="s">
        <v>619</v>
      </c>
      <c r="H343" s="144">
        <v>6.4</v>
      </c>
      <c r="I343" s="145"/>
      <c r="L343" s="140"/>
      <c r="M343" s="146"/>
      <c r="T343" s="147"/>
      <c r="AT343" s="142" t="s">
        <v>137</v>
      </c>
      <c r="AU343" s="142" t="s">
        <v>84</v>
      </c>
      <c r="AV343" s="12" t="s">
        <v>84</v>
      </c>
      <c r="AW343" s="12" t="s">
        <v>32</v>
      </c>
      <c r="AX343" s="12" t="s">
        <v>82</v>
      </c>
      <c r="AY343" s="142" t="s">
        <v>128</v>
      </c>
    </row>
    <row r="344" spans="2:65" s="1" customFormat="1" ht="21.75" customHeight="1">
      <c r="B344" s="32"/>
      <c r="C344" s="127" t="s">
        <v>620</v>
      </c>
      <c r="D344" s="127" t="s">
        <v>130</v>
      </c>
      <c r="E344" s="128" t="s">
        <v>621</v>
      </c>
      <c r="F344" s="129" t="s">
        <v>622</v>
      </c>
      <c r="G344" s="130" t="s">
        <v>146</v>
      </c>
      <c r="H344" s="131">
        <v>2</v>
      </c>
      <c r="I344" s="132"/>
      <c r="J344" s="133">
        <f>ROUND(I344*H344,1)</f>
        <v>0</v>
      </c>
      <c r="K344" s="129" t="s">
        <v>134</v>
      </c>
      <c r="L344" s="32"/>
      <c r="M344" s="134" t="s">
        <v>1</v>
      </c>
      <c r="N344" s="135" t="s">
        <v>42</v>
      </c>
      <c r="P344" s="136">
        <f>O344*H344</f>
        <v>0</v>
      </c>
      <c r="Q344" s="136">
        <v>2.588E-2</v>
      </c>
      <c r="R344" s="136">
        <f>Q344*H344</f>
        <v>5.176E-2</v>
      </c>
      <c r="S344" s="136">
        <v>0</v>
      </c>
      <c r="T344" s="137">
        <f>S344*H344</f>
        <v>0</v>
      </c>
      <c r="AR344" s="138" t="s">
        <v>202</v>
      </c>
      <c r="AT344" s="138" t="s">
        <v>130</v>
      </c>
      <c r="AU344" s="138" t="s">
        <v>84</v>
      </c>
      <c r="AY344" s="17" t="s">
        <v>128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7" t="s">
        <v>82</v>
      </c>
      <c r="BK344" s="139">
        <f>ROUND(I344*H344,1)</f>
        <v>0</v>
      </c>
      <c r="BL344" s="17" t="s">
        <v>202</v>
      </c>
      <c r="BM344" s="138" t="s">
        <v>623</v>
      </c>
    </row>
    <row r="345" spans="2:65" s="12" customFormat="1" ht="11.25">
      <c r="B345" s="140"/>
      <c r="D345" s="141" t="s">
        <v>137</v>
      </c>
      <c r="E345" s="142" t="s">
        <v>1</v>
      </c>
      <c r="F345" s="143" t="s">
        <v>624</v>
      </c>
      <c r="H345" s="144">
        <v>2</v>
      </c>
      <c r="I345" s="145"/>
      <c r="L345" s="140"/>
      <c r="M345" s="146"/>
      <c r="T345" s="147"/>
      <c r="AT345" s="142" t="s">
        <v>137</v>
      </c>
      <c r="AU345" s="142" t="s">
        <v>84</v>
      </c>
      <c r="AV345" s="12" t="s">
        <v>84</v>
      </c>
      <c r="AW345" s="12" t="s">
        <v>32</v>
      </c>
      <c r="AX345" s="12" t="s">
        <v>82</v>
      </c>
      <c r="AY345" s="142" t="s">
        <v>128</v>
      </c>
    </row>
    <row r="346" spans="2:65" s="1" customFormat="1" ht="24.2" customHeight="1">
      <c r="B346" s="32"/>
      <c r="C346" s="148" t="s">
        <v>625</v>
      </c>
      <c r="D346" s="148" t="s">
        <v>208</v>
      </c>
      <c r="E346" s="149" t="s">
        <v>626</v>
      </c>
      <c r="F346" s="150" t="s">
        <v>627</v>
      </c>
      <c r="G346" s="151" t="s">
        <v>133</v>
      </c>
      <c r="H346" s="152">
        <v>3</v>
      </c>
      <c r="I346" s="153"/>
      <c r="J346" s="154">
        <f>ROUND(I346*H346,1)</f>
        <v>0</v>
      </c>
      <c r="K346" s="150" t="s">
        <v>1</v>
      </c>
      <c r="L346" s="155"/>
      <c r="M346" s="156" t="s">
        <v>1</v>
      </c>
      <c r="N346" s="157" t="s">
        <v>42</v>
      </c>
      <c r="P346" s="136">
        <f>O346*H346</f>
        <v>0</v>
      </c>
      <c r="Q346" s="136">
        <v>1.9E-3</v>
      </c>
      <c r="R346" s="136">
        <f>Q346*H346</f>
        <v>5.7000000000000002E-3</v>
      </c>
      <c r="S346" s="136">
        <v>0</v>
      </c>
      <c r="T346" s="137">
        <f>S346*H346</f>
        <v>0</v>
      </c>
      <c r="AR346" s="138" t="s">
        <v>274</v>
      </c>
      <c r="AT346" s="138" t="s">
        <v>208</v>
      </c>
      <c r="AU346" s="138" t="s">
        <v>84</v>
      </c>
      <c r="AY346" s="17" t="s">
        <v>128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82</v>
      </c>
      <c r="BK346" s="139">
        <f>ROUND(I346*H346,1)</f>
        <v>0</v>
      </c>
      <c r="BL346" s="17" t="s">
        <v>202</v>
      </c>
      <c r="BM346" s="138" t="s">
        <v>628</v>
      </c>
    </row>
    <row r="347" spans="2:65" s="1" customFormat="1" ht="21.75" customHeight="1">
      <c r="B347" s="32"/>
      <c r="C347" s="127" t="s">
        <v>629</v>
      </c>
      <c r="D347" s="127" t="s">
        <v>130</v>
      </c>
      <c r="E347" s="128" t="s">
        <v>630</v>
      </c>
      <c r="F347" s="129" t="s">
        <v>631</v>
      </c>
      <c r="G347" s="130" t="s">
        <v>154</v>
      </c>
      <c r="H347" s="131">
        <v>4.8</v>
      </c>
      <c r="I347" s="132"/>
      <c r="J347" s="133">
        <f>ROUND(I347*H347,1)</f>
        <v>0</v>
      </c>
      <c r="K347" s="129" t="s">
        <v>134</v>
      </c>
      <c r="L347" s="32"/>
      <c r="M347" s="134" t="s">
        <v>1</v>
      </c>
      <c r="N347" s="135" t="s">
        <v>42</v>
      </c>
      <c r="P347" s="136">
        <f>O347*H347</f>
        <v>0</v>
      </c>
      <c r="Q347" s="136">
        <v>5.5999999999999995E-4</v>
      </c>
      <c r="R347" s="136">
        <f>Q347*H347</f>
        <v>2.6879999999999999E-3</v>
      </c>
      <c r="S347" s="136">
        <v>0</v>
      </c>
      <c r="T347" s="137">
        <f>S347*H347</f>
        <v>0</v>
      </c>
      <c r="AR347" s="138" t="s">
        <v>202</v>
      </c>
      <c r="AT347" s="138" t="s">
        <v>130</v>
      </c>
      <c r="AU347" s="138" t="s">
        <v>84</v>
      </c>
      <c r="AY347" s="17" t="s">
        <v>128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7" t="s">
        <v>82</v>
      </c>
      <c r="BK347" s="139">
        <f>ROUND(I347*H347,1)</f>
        <v>0</v>
      </c>
      <c r="BL347" s="17" t="s">
        <v>202</v>
      </c>
      <c r="BM347" s="138" t="s">
        <v>632</v>
      </c>
    </row>
    <row r="348" spans="2:65" s="12" customFormat="1" ht="11.25">
      <c r="B348" s="140"/>
      <c r="D348" s="141" t="s">
        <v>137</v>
      </c>
      <c r="E348" s="142" t="s">
        <v>1</v>
      </c>
      <c r="F348" s="143" t="s">
        <v>633</v>
      </c>
      <c r="H348" s="144">
        <v>4.8</v>
      </c>
      <c r="I348" s="145"/>
      <c r="L348" s="140"/>
      <c r="M348" s="146"/>
      <c r="T348" s="147"/>
      <c r="AT348" s="142" t="s">
        <v>137</v>
      </c>
      <c r="AU348" s="142" t="s">
        <v>84</v>
      </c>
      <c r="AV348" s="12" t="s">
        <v>84</v>
      </c>
      <c r="AW348" s="12" t="s">
        <v>32</v>
      </c>
      <c r="AX348" s="12" t="s">
        <v>82</v>
      </c>
      <c r="AY348" s="142" t="s">
        <v>128</v>
      </c>
    </row>
    <row r="349" spans="2:65" s="1" customFormat="1" ht="21.75" customHeight="1">
      <c r="B349" s="32"/>
      <c r="C349" s="127" t="s">
        <v>634</v>
      </c>
      <c r="D349" s="127" t="s">
        <v>130</v>
      </c>
      <c r="E349" s="128" t="s">
        <v>635</v>
      </c>
      <c r="F349" s="129" t="s">
        <v>636</v>
      </c>
      <c r="G349" s="130" t="s">
        <v>154</v>
      </c>
      <c r="H349" s="131">
        <v>4.8</v>
      </c>
      <c r="I349" s="132"/>
      <c r="J349" s="133">
        <f>ROUND(I349*H349,1)</f>
        <v>0</v>
      </c>
      <c r="K349" s="129" t="s">
        <v>134</v>
      </c>
      <c r="L349" s="32"/>
      <c r="M349" s="134" t="s">
        <v>1</v>
      </c>
      <c r="N349" s="135" t="s">
        <v>42</v>
      </c>
      <c r="P349" s="136">
        <f>O349*H349</f>
        <v>0</v>
      </c>
      <c r="Q349" s="136">
        <v>5.5999999999999995E-4</v>
      </c>
      <c r="R349" s="136">
        <f>Q349*H349</f>
        <v>2.6879999999999999E-3</v>
      </c>
      <c r="S349" s="136">
        <v>0</v>
      </c>
      <c r="T349" s="137">
        <f>S349*H349</f>
        <v>0</v>
      </c>
      <c r="AR349" s="138" t="s">
        <v>202</v>
      </c>
      <c r="AT349" s="138" t="s">
        <v>130</v>
      </c>
      <c r="AU349" s="138" t="s">
        <v>84</v>
      </c>
      <c r="AY349" s="17" t="s">
        <v>128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7" t="s">
        <v>82</v>
      </c>
      <c r="BK349" s="139">
        <f>ROUND(I349*H349,1)</f>
        <v>0</v>
      </c>
      <c r="BL349" s="17" t="s">
        <v>202</v>
      </c>
      <c r="BM349" s="138" t="s">
        <v>637</v>
      </c>
    </row>
    <row r="350" spans="2:65" s="1" customFormat="1" ht="21.75" customHeight="1">
      <c r="B350" s="32"/>
      <c r="C350" s="127" t="s">
        <v>638</v>
      </c>
      <c r="D350" s="127" t="s">
        <v>130</v>
      </c>
      <c r="E350" s="128" t="s">
        <v>639</v>
      </c>
      <c r="F350" s="129" t="s">
        <v>640</v>
      </c>
      <c r="G350" s="130" t="s">
        <v>133</v>
      </c>
      <c r="H350" s="131">
        <v>24.8</v>
      </c>
      <c r="I350" s="132"/>
      <c r="J350" s="133">
        <f>ROUND(I350*H350,1)</f>
        <v>0</v>
      </c>
      <c r="K350" s="129" t="s">
        <v>134</v>
      </c>
      <c r="L350" s="32"/>
      <c r="M350" s="134" t="s">
        <v>1</v>
      </c>
      <c r="N350" s="135" t="s">
        <v>42</v>
      </c>
      <c r="P350" s="136">
        <f>O350*H350</f>
        <v>0</v>
      </c>
      <c r="Q350" s="136">
        <v>1.0869999999999999E-2</v>
      </c>
      <c r="R350" s="136">
        <f>Q350*H350</f>
        <v>0.26957599999999998</v>
      </c>
      <c r="S350" s="136">
        <v>0</v>
      </c>
      <c r="T350" s="137">
        <f>S350*H350</f>
        <v>0</v>
      </c>
      <c r="AR350" s="138" t="s">
        <v>202</v>
      </c>
      <c r="AT350" s="138" t="s">
        <v>130</v>
      </c>
      <c r="AU350" s="138" t="s">
        <v>84</v>
      </c>
      <c r="AY350" s="17" t="s">
        <v>128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82</v>
      </c>
      <c r="BK350" s="139">
        <f>ROUND(I350*H350,1)</f>
        <v>0</v>
      </c>
      <c r="BL350" s="17" t="s">
        <v>202</v>
      </c>
      <c r="BM350" s="138" t="s">
        <v>641</v>
      </c>
    </row>
    <row r="351" spans="2:65" s="12" customFormat="1" ht="11.25">
      <c r="B351" s="140"/>
      <c r="D351" s="141" t="s">
        <v>137</v>
      </c>
      <c r="E351" s="142" t="s">
        <v>1</v>
      </c>
      <c r="F351" s="143" t="s">
        <v>642</v>
      </c>
      <c r="H351" s="144">
        <v>19.2</v>
      </c>
      <c r="I351" s="145"/>
      <c r="L351" s="140"/>
      <c r="M351" s="146"/>
      <c r="T351" s="147"/>
      <c r="AT351" s="142" t="s">
        <v>137</v>
      </c>
      <c r="AU351" s="142" t="s">
        <v>84</v>
      </c>
      <c r="AV351" s="12" t="s">
        <v>84</v>
      </c>
      <c r="AW351" s="12" t="s">
        <v>32</v>
      </c>
      <c r="AX351" s="12" t="s">
        <v>77</v>
      </c>
      <c r="AY351" s="142" t="s">
        <v>128</v>
      </c>
    </row>
    <row r="352" spans="2:65" s="12" customFormat="1" ht="11.25">
      <c r="B352" s="140"/>
      <c r="D352" s="141" t="s">
        <v>137</v>
      </c>
      <c r="E352" s="142" t="s">
        <v>1</v>
      </c>
      <c r="F352" s="143" t="s">
        <v>643</v>
      </c>
      <c r="H352" s="144">
        <v>5.6</v>
      </c>
      <c r="I352" s="145"/>
      <c r="L352" s="140"/>
      <c r="M352" s="146"/>
      <c r="T352" s="147"/>
      <c r="AT352" s="142" t="s">
        <v>137</v>
      </c>
      <c r="AU352" s="142" t="s">
        <v>84</v>
      </c>
      <c r="AV352" s="12" t="s">
        <v>84</v>
      </c>
      <c r="AW352" s="12" t="s">
        <v>32</v>
      </c>
      <c r="AX352" s="12" t="s">
        <v>77</v>
      </c>
      <c r="AY352" s="142" t="s">
        <v>128</v>
      </c>
    </row>
    <row r="353" spans="2:65" s="13" customFormat="1" ht="11.25">
      <c r="B353" s="158"/>
      <c r="D353" s="141" t="s">
        <v>137</v>
      </c>
      <c r="E353" s="159" t="s">
        <v>1</v>
      </c>
      <c r="F353" s="160" t="s">
        <v>286</v>
      </c>
      <c r="H353" s="161">
        <v>24.799999999999997</v>
      </c>
      <c r="I353" s="162"/>
      <c r="L353" s="158"/>
      <c r="M353" s="163"/>
      <c r="T353" s="164"/>
      <c r="AT353" s="159" t="s">
        <v>137</v>
      </c>
      <c r="AU353" s="159" t="s">
        <v>84</v>
      </c>
      <c r="AV353" s="13" t="s">
        <v>135</v>
      </c>
      <c r="AW353" s="13" t="s">
        <v>32</v>
      </c>
      <c r="AX353" s="13" t="s">
        <v>82</v>
      </c>
      <c r="AY353" s="159" t="s">
        <v>128</v>
      </c>
    </row>
    <row r="354" spans="2:65" s="1" customFormat="1" ht="16.5" customHeight="1">
      <c r="B354" s="32"/>
      <c r="C354" s="127" t="s">
        <v>644</v>
      </c>
      <c r="D354" s="127" t="s">
        <v>130</v>
      </c>
      <c r="E354" s="128" t="s">
        <v>645</v>
      </c>
      <c r="F354" s="129" t="s">
        <v>646</v>
      </c>
      <c r="G354" s="130" t="s">
        <v>133</v>
      </c>
      <c r="H354" s="131">
        <v>21.6</v>
      </c>
      <c r="I354" s="132"/>
      <c r="J354" s="133">
        <f>ROUND(I354*H354,1)</f>
        <v>0</v>
      </c>
      <c r="K354" s="129" t="s">
        <v>134</v>
      </c>
      <c r="L354" s="32"/>
      <c r="M354" s="134" t="s">
        <v>1</v>
      </c>
      <c r="N354" s="135" t="s">
        <v>42</v>
      </c>
      <c r="P354" s="136">
        <f>O354*H354</f>
        <v>0</v>
      </c>
      <c r="Q354" s="136">
        <v>1.5789999999999998E-2</v>
      </c>
      <c r="R354" s="136">
        <f>Q354*H354</f>
        <v>0.34106399999999998</v>
      </c>
      <c r="S354" s="136">
        <v>0</v>
      </c>
      <c r="T354" s="137">
        <f>S354*H354</f>
        <v>0</v>
      </c>
      <c r="AR354" s="138" t="s">
        <v>202</v>
      </c>
      <c r="AT354" s="138" t="s">
        <v>130</v>
      </c>
      <c r="AU354" s="138" t="s">
        <v>84</v>
      </c>
      <c r="AY354" s="17" t="s">
        <v>128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82</v>
      </c>
      <c r="BK354" s="139">
        <f>ROUND(I354*H354,1)</f>
        <v>0</v>
      </c>
      <c r="BL354" s="17" t="s">
        <v>202</v>
      </c>
      <c r="BM354" s="138" t="s">
        <v>647</v>
      </c>
    </row>
    <row r="355" spans="2:65" s="15" customFormat="1" ht="11.25">
      <c r="B355" s="172"/>
      <c r="D355" s="141" t="s">
        <v>137</v>
      </c>
      <c r="E355" s="173" t="s">
        <v>1</v>
      </c>
      <c r="F355" s="174" t="s">
        <v>648</v>
      </c>
      <c r="H355" s="173" t="s">
        <v>1</v>
      </c>
      <c r="I355" s="175"/>
      <c r="L355" s="172"/>
      <c r="M355" s="176"/>
      <c r="T355" s="177"/>
      <c r="AT355" s="173" t="s">
        <v>137</v>
      </c>
      <c r="AU355" s="173" t="s">
        <v>84</v>
      </c>
      <c r="AV355" s="15" t="s">
        <v>82</v>
      </c>
      <c r="AW355" s="15" t="s">
        <v>32</v>
      </c>
      <c r="AX355" s="15" t="s">
        <v>77</v>
      </c>
      <c r="AY355" s="173" t="s">
        <v>128</v>
      </c>
    </row>
    <row r="356" spans="2:65" s="12" customFormat="1" ht="11.25">
      <c r="B356" s="140"/>
      <c r="D356" s="141" t="s">
        <v>137</v>
      </c>
      <c r="E356" s="142" t="s">
        <v>1</v>
      </c>
      <c r="F356" s="143" t="s">
        <v>649</v>
      </c>
      <c r="H356" s="144">
        <v>16</v>
      </c>
      <c r="I356" s="145"/>
      <c r="L356" s="140"/>
      <c r="M356" s="146"/>
      <c r="T356" s="147"/>
      <c r="AT356" s="142" t="s">
        <v>137</v>
      </c>
      <c r="AU356" s="142" t="s">
        <v>84</v>
      </c>
      <c r="AV356" s="12" t="s">
        <v>84</v>
      </c>
      <c r="AW356" s="12" t="s">
        <v>32</v>
      </c>
      <c r="AX356" s="12" t="s">
        <v>77</v>
      </c>
      <c r="AY356" s="142" t="s">
        <v>128</v>
      </c>
    </row>
    <row r="357" spans="2:65" s="12" customFormat="1" ht="11.25">
      <c r="B357" s="140"/>
      <c r="D357" s="141" t="s">
        <v>137</v>
      </c>
      <c r="E357" s="142" t="s">
        <v>1</v>
      </c>
      <c r="F357" s="143" t="s">
        <v>650</v>
      </c>
      <c r="H357" s="144">
        <v>5.6</v>
      </c>
      <c r="I357" s="145"/>
      <c r="L357" s="140"/>
      <c r="M357" s="146"/>
      <c r="T357" s="147"/>
      <c r="AT357" s="142" t="s">
        <v>137</v>
      </c>
      <c r="AU357" s="142" t="s">
        <v>84</v>
      </c>
      <c r="AV357" s="12" t="s">
        <v>84</v>
      </c>
      <c r="AW357" s="12" t="s">
        <v>32</v>
      </c>
      <c r="AX357" s="12" t="s">
        <v>77</v>
      </c>
      <c r="AY357" s="142" t="s">
        <v>128</v>
      </c>
    </row>
    <row r="358" spans="2:65" s="13" customFormat="1" ht="11.25">
      <c r="B358" s="158"/>
      <c r="D358" s="141" t="s">
        <v>137</v>
      </c>
      <c r="E358" s="159" t="s">
        <v>1</v>
      </c>
      <c r="F358" s="160" t="s">
        <v>286</v>
      </c>
      <c r="H358" s="161">
        <v>21.6</v>
      </c>
      <c r="I358" s="162"/>
      <c r="L358" s="158"/>
      <c r="M358" s="163"/>
      <c r="T358" s="164"/>
      <c r="AT358" s="159" t="s">
        <v>137</v>
      </c>
      <c r="AU358" s="159" t="s">
        <v>84</v>
      </c>
      <c r="AV358" s="13" t="s">
        <v>135</v>
      </c>
      <c r="AW358" s="13" t="s">
        <v>32</v>
      </c>
      <c r="AX358" s="13" t="s">
        <v>82</v>
      </c>
      <c r="AY358" s="159" t="s">
        <v>128</v>
      </c>
    </row>
    <row r="359" spans="2:65" s="1" customFormat="1" ht="16.5" customHeight="1">
      <c r="B359" s="32"/>
      <c r="C359" s="127" t="s">
        <v>651</v>
      </c>
      <c r="D359" s="127" t="s">
        <v>130</v>
      </c>
      <c r="E359" s="128" t="s">
        <v>652</v>
      </c>
      <c r="F359" s="129" t="s">
        <v>653</v>
      </c>
      <c r="G359" s="130" t="s">
        <v>154</v>
      </c>
      <c r="H359" s="131">
        <v>16</v>
      </c>
      <c r="I359" s="132"/>
      <c r="J359" s="133">
        <f>ROUND(I359*H359,1)</f>
        <v>0</v>
      </c>
      <c r="K359" s="129" t="s">
        <v>1</v>
      </c>
      <c r="L359" s="32"/>
      <c r="M359" s="134" t="s">
        <v>1</v>
      </c>
      <c r="N359" s="135" t="s">
        <v>42</v>
      </c>
      <c r="P359" s="136">
        <f>O359*H359</f>
        <v>0</v>
      </c>
      <c r="Q359" s="136">
        <v>1.5789999999999998E-2</v>
      </c>
      <c r="R359" s="136">
        <f>Q359*H359</f>
        <v>0.25263999999999998</v>
      </c>
      <c r="S359" s="136">
        <v>0</v>
      </c>
      <c r="T359" s="137">
        <f>S359*H359</f>
        <v>0</v>
      </c>
      <c r="AR359" s="138" t="s">
        <v>202</v>
      </c>
      <c r="AT359" s="138" t="s">
        <v>130</v>
      </c>
      <c r="AU359" s="138" t="s">
        <v>84</v>
      </c>
      <c r="AY359" s="17" t="s">
        <v>128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7" t="s">
        <v>82</v>
      </c>
      <c r="BK359" s="139">
        <f>ROUND(I359*H359,1)</f>
        <v>0</v>
      </c>
      <c r="BL359" s="17" t="s">
        <v>202</v>
      </c>
      <c r="BM359" s="138" t="s">
        <v>654</v>
      </c>
    </row>
    <row r="360" spans="2:65" s="15" customFormat="1" ht="11.25">
      <c r="B360" s="172"/>
      <c r="D360" s="141" t="s">
        <v>137</v>
      </c>
      <c r="E360" s="173" t="s">
        <v>1</v>
      </c>
      <c r="F360" s="174" t="s">
        <v>655</v>
      </c>
      <c r="H360" s="173" t="s">
        <v>1</v>
      </c>
      <c r="I360" s="175"/>
      <c r="L360" s="172"/>
      <c r="M360" s="176"/>
      <c r="T360" s="177"/>
      <c r="AT360" s="173" t="s">
        <v>137</v>
      </c>
      <c r="AU360" s="173" t="s">
        <v>84</v>
      </c>
      <c r="AV360" s="15" t="s">
        <v>82</v>
      </c>
      <c r="AW360" s="15" t="s">
        <v>32</v>
      </c>
      <c r="AX360" s="15" t="s">
        <v>77</v>
      </c>
      <c r="AY360" s="173" t="s">
        <v>128</v>
      </c>
    </row>
    <row r="361" spans="2:65" s="12" customFormat="1" ht="11.25">
      <c r="B361" s="140"/>
      <c r="D361" s="141" t="s">
        <v>137</v>
      </c>
      <c r="E361" s="142" t="s">
        <v>1</v>
      </c>
      <c r="F361" s="143" t="s">
        <v>656</v>
      </c>
      <c r="H361" s="144">
        <v>16</v>
      </c>
      <c r="I361" s="145"/>
      <c r="L361" s="140"/>
      <c r="M361" s="146"/>
      <c r="T361" s="147"/>
      <c r="AT361" s="142" t="s">
        <v>137</v>
      </c>
      <c r="AU361" s="142" t="s">
        <v>84</v>
      </c>
      <c r="AV361" s="12" t="s">
        <v>84</v>
      </c>
      <c r="AW361" s="12" t="s">
        <v>32</v>
      </c>
      <c r="AX361" s="12" t="s">
        <v>77</v>
      </c>
      <c r="AY361" s="142" t="s">
        <v>128</v>
      </c>
    </row>
    <row r="362" spans="2:65" s="13" customFormat="1" ht="11.25">
      <c r="B362" s="158"/>
      <c r="D362" s="141" t="s">
        <v>137</v>
      </c>
      <c r="E362" s="159" t="s">
        <v>1</v>
      </c>
      <c r="F362" s="160" t="s">
        <v>286</v>
      </c>
      <c r="H362" s="161">
        <v>16</v>
      </c>
      <c r="I362" s="162"/>
      <c r="L362" s="158"/>
      <c r="M362" s="163"/>
      <c r="T362" s="164"/>
      <c r="AT362" s="159" t="s">
        <v>137</v>
      </c>
      <c r="AU362" s="159" t="s">
        <v>84</v>
      </c>
      <c r="AV362" s="13" t="s">
        <v>135</v>
      </c>
      <c r="AW362" s="13" t="s">
        <v>32</v>
      </c>
      <c r="AX362" s="13" t="s">
        <v>82</v>
      </c>
      <c r="AY362" s="159" t="s">
        <v>128</v>
      </c>
    </row>
    <row r="363" spans="2:65" s="1" customFormat="1" ht="21.75" customHeight="1">
      <c r="B363" s="32"/>
      <c r="C363" s="127" t="s">
        <v>657</v>
      </c>
      <c r="D363" s="127" t="s">
        <v>130</v>
      </c>
      <c r="E363" s="128" t="s">
        <v>658</v>
      </c>
      <c r="F363" s="129" t="s">
        <v>659</v>
      </c>
      <c r="G363" s="130" t="s">
        <v>133</v>
      </c>
      <c r="H363" s="131">
        <v>128</v>
      </c>
      <c r="I363" s="132"/>
      <c r="J363" s="133">
        <f>ROUND(I363*H363,1)</f>
        <v>0</v>
      </c>
      <c r="K363" s="129" t="s">
        <v>134</v>
      </c>
      <c r="L363" s="32"/>
      <c r="M363" s="134" t="s">
        <v>1</v>
      </c>
      <c r="N363" s="135" t="s">
        <v>42</v>
      </c>
      <c r="P363" s="136">
        <f>O363*H363</f>
        <v>0</v>
      </c>
      <c r="Q363" s="136">
        <v>0</v>
      </c>
      <c r="R363" s="136">
        <f>Q363*H363</f>
        <v>0</v>
      </c>
      <c r="S363" s="136">
        <v>0</v>
      </c>
      <c r="T363" s="137">
        <f>S363*H363</f>
        <v>0</v>
      </c>
      <c r="AR363" s="138" t="s">
        <v>202</v>
      </c>
      <c r="AT363" s="138" t="s">
        <v>130</v>
      </c>
      <c r="AU363" s="138" t="s">
        <v>84</v>
      </c>
      <c r="AY363" s="17" t="s">
        <v>128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7" t="s">
        <v>82</v>
      </c>
      <c r="BK363" s="139">
        <f>ROUND(I363*H363,1)</f>
        <v>0</v>
      </c>
      <c r="BL363" s="17" t="s">
        <v>202</v>
      </c>
      <c r="BM363" s="138" t="s">
        <v>660</v>
      </c>
    </row>
    <row r="364" spans="2:65" s="12" customFormat="1" ht="11.25">
      <c r="B364" s="140"/>
      <c r="D364" s="141" t="s">
        <v>137</v>
      </c>
      <c r="E364" s="142" t="s">
        <v>1</v>
      </c>
      <c r="F364" s="143" t="s">
        <v>661</v>
      </c>
      <c r="H364" s="144">
        <v>128</v>
      </c>
      <c r="I364" s="145"/>
      <c r="L364" s="140"/>
      <c r="M364" s="146"/>
      <c r="T364" s="147"/>
      <c r="AT364" s="142" t="s">
        <v>137</v>
      </c>
      <c r="AU364" s="142" t="s">
        <v>84</v>
      </c>
      <c r="AV364" s="12" t="s">
        <v>84</v>
      </c>
      <c r="AW364" s="12" t="s">
        <v>32</v>
      </c>
      <c r="AX364" s="12" t="s">
        <v>82</v>
      </c>
      <c r="AY364" s="142" t="s">
        <v>128</v>
      </c>
    </row>
    <row r="365" spans="2:65" s="1" customFormat="1" ht="24.2" customHeight="1">
      <c r="B365" s="32"/>
      <c r="C365" s="148" t="s">
        <v>662</v>
      </c>
      <c r="D365" s="148" t="s">
        <v>208</v>
      </c>
      <c r="E365" s="149" t="s">
        <v>626</v>
      </c>
      <c r="F365" s="150" t="s">
        <v>627</v>
      </c>
      <c r="G365" s="151" t="s">
        <v>133</v>
      </c>
      <c r="H365" s="152">
        <v>160</v>
      </c>
      <c r="I365" s="153"/>
      <c r="J365" s="154">
        <f>ROUND(I365*H365,1)</f>
        <v>0</v>
      </c>
      <c r="K365" s="150" t="s">
        <v>1</v>
      </c>
      <c r="L365" s="155"/>
      <c r="M365" s="156" t="s">
        <v>1</v>
      </c>
      <c r="N365" s="157" t="s">
        <v>42</v>
      </c>
      <c r="P365" s="136">
        <f>O365*H365</f>
        <v>0</v>
      </c>
      <c r="Q365" s="136">
        <v>1.9E-3</v>
      </c>
      <c r="R365" s="136">
        <f>Q365*H365</f>
        <v>0.30399999999999999</v>
      </c>
      <c r="S365" s="136">
        <v>0</v>
      </c>
      <c r="T365" s="137">
        <f>S365*H365</f>
        <v>0</v>
      </c>
      <c r="AR365" s="138" t="s">
        <v>274</v>
      </c>
      <c r="AT365" s="138" t="s">
        <v>208</v>
      </c>
      <c r="AU365" s="138" t="s">
        <v>84</v>
      </c>
      <c r="AY365" s="17" t="s">
        <v>128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7" t="s">
        <v>82</v>
      </c>
      <c r="BK365" s="139">
        <f>ROUND(I365*H365,1)</f>
        <v>0</v>
      </c>
      <c r="BL365" s="17" t="s">
        <v>202</v>
      </c>
      <c r="BM365" s="138" t="s">
        <v>663</v>
      </c>
    </row>
    <row r="366" spans="2:65" s="12" customFormat="1" ht="11.25">
      <c r="B366" s="140"/>
      <c r="D366" s="141" t="s">
        <v>137</v>
      </c>
      <c r="E366" s="142" t="s">
        <v>1</v>
      </c>
      <c r="F366" s="143" t="s">
        <v>664</v>
      </c>
      <c r="H366" s="144">
        <v>160</v>
      </c>
      <c r="I366" s="145"/>
      <c r="L366" s="140"/>
      <c r="M366" s="146"/>
      <c r="T366" s="147"/>
      <c r="AT366" s="142" t="s">
        <v>137</v>
      </c>
      <c r="AU366" s="142" t="s">
        <v>84</v>
      </c>
      <c r="AV366" s="12" t="s">
        <v>84</v>
      </c>
      <c r="AW366" s="12" t="s">
        <v>32</v>
      </c>
      <c r="AX366" s="12" t="s">
        <v>82</v>
      </c>
      <c r="AY366" s="142" t="s">
        <v>128</v>
      </c>
    </row>
    <row r="367" spans="2:65" s="1" customFormat="1" ht="21.75" customHeight="1">
      <c r="B367" s="32"/>
      <c r="C367" s="127" t="s">
        <v>665</v>
      </c>
      <c r="D367" s="127" t="s">
        <v>130</v>
      </c>
      <c r="E367" s="128" t="s">
        <v>666</v>
      </c>
      <c r="F367" s="129" t="s">
        <v>667</v>
      </c>
      <c r="G367" s="130" t="s">
        <v>133</v>
      </c>
      <c r="H367" s="131">
        <v>128</v>
      </c>
      <c r="I367" s="132"/>
      <c r="J367" s="133">
        <f>ROUND(I367*H367,1)</f>
        <v>0</v>
      </c>
      <c r="K367" s="129" t="s">
        <v>134</v>
      </c>
      <c r="L367" s="32"/>
      <c r="M367" s="134" t="s">
        <v>1</v>
      </c>
      <c r="N367" s="135" t="s">
        <v>42</v>
      </c>
      <c r="P367" s="136">
        <f>O367*H367</f>
        <v>0</v>
      </c>
      <c r="Q367" s="136">
        <v>1.3999999999999999E-4</v>
      </c>
      <c r="R367" s="136">
        <f>Q367*H367</f>
        <v>1.7919999999999998E-2</v>
      </c>
      <c r="S367" s="136">
        <v>0</v>
      </c>
      <c r="T367" s="137">
        <f>S367*H367</f>
        <v>0</v>
      </c>
      <c r="AR367" s="138" t="s">
        <v>202</v>
      </c>
      <c r="AT367" s="138" t="s">
        <v>130</v>
      </c>
      <c r="AU367" s="138" t="s">
        <v>84</v>
      </c>
      <c r="AY367" s="17" t="s">
        <v>128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82</v>
      </c>
      <c r="BK367" s="139">
        <f>ROUND(I367*H367,1)</f>
        <v>0</v>
      </c>
      <c r="BL367" s="17" t="s">
        <v>202</v>
      </c>
      <c r="BM367" s="138" t="s">
        <v>668</v>
      </c>
    </row>
    <row r="368" spans="2:65" s="12" customFormat="1" ht="11.25">
      <c r="B368" s="140"/>
      <c r="D368" s="141" t="s">
        <v>137</v>
      </c>
      <c r="E368" s="142" t="s">
        <v>1</v>
      </c>
      <c r="F368" s="143" t="s">
        <v>609</v>
      </c>
      <c r="H368" s="144">
        <v>128</v>
      </c>
      <c r="I368" s="145"/>
      <c r="L368" s="140"/>
      <c r="M368" s="146"/>
      <c r="T368" s="147"/>
      <c r="AT368" s="142" t="s">
        <v>137</v>
      </c>
      <c r="AU368" s="142" t="s">
        <v>84</v>
      </c>
      <c r="AV368" s="12" t="s">
        <v>84</v>
      </c>
      <c r="AW368" s="12" t="s">
        <v>32</v>
      </c>
      <c r="AX368" s="12" t="s">
        <v>82</v>
      </c>
      <c r="AY368" s="142" t="s">
        <v>128</v>
      </c>
    </row>
    <row r="369" spans="2:65" s="1" customFormat="1" ht="16.5" customHeight="1">
      <c r="B369" s="32"/>
      <c r="C369" s="127" t="s">
        <v>669</v>
      </c>
      <c r="D369" s="127" t="s">
        <v>130</v>
      </c>
      <c r="E369" s="128" t="s">
        <v>670</v>
      </c>
      <c r="F369" s="129" t="s">
        <v>671</v>
      </c>
      <c r="G369" s="130" t="s">
        <v>133</v>
      </c>
      <c r="H369" s="131">
        <v>8</v>
      </c>
      <c r="I369" s="132"/>
      <c r="J369" s="133">
        <f>ROUND(I369*H369,1)</f>
        <v>0</v>
      </c>
      <c r="K369" s="129" t="s">
        <v>134</v>
      </c>
      <c r="L369" s="32"/>
      <c r="M369" s="134" t="s">
        <v>1</v>
      </c>
      <c r="N369" s="135" t="s">
        <v>42</v>
      </c>
      <c r="P369" s="136">
        <f>O369*H369</f>
        <v>0</v>
      </c>
      <c r="Q369" s="136">
        <v>3.0000000000000001E-5</v>
      </c>
      <c r="R369" s="136">
        <f>Q369*H369</f>
        <v>2.4000000000000001E-4</v>
      </c>
      <c r="S369" s="136">
        <v>0</v>
      </c>
      <c r="T369" s="137">
        <f>S369*H369</f>
        <v>0</v>
      </c>
      <c r="AR369" s="138" t="s">
        <v>202</v>
      </c>
      <c r="AT369" s="138" t="s">
        <v>130</v>
      </c>
      <c r="AU369" s="138" t="s">
        <v>84</v>
      </c>
      <c r="AY369" s="17" t="s">
        <v>128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7" t="s">
        <v>82</v>
      </c>
      <c r="BK369" s="139">
        <f>ROUND(I369*H369,1)</f>
        <v>0</v>
      </c>
      <c r="BL369" s="17" t="s">
        <v>202</v>
      </c>
      <c r="BM369" s="138" t="s">
        <v>672</v>
      </c>
    </row>
    <row r="370" spans="2:65" s="12" customFormat="1" ht="11.25">
      <c r="B370" s="140"/>
      <c r="D370" s="141" t="s">
        <v>137</v>
      </c>
      <c r="E370" s="142" t="s">
        <v>1</v>
      </c>
      <c r="F370" s="143" t="s">
        <v>673</v>
      </c>
      <c r="H370" s="144">
        <v>8</v>
      </c>
      <c r="I370" s="145"/>
      <c r="L370" s="140"/>
      <c r="M370" s="146"/>
      <c r="T370" s="147"/>
      <c r="AT370" s="142" t="s">
        <v>137</v>
      </c>
      <c r="AU370" s="142" t="s">
        <v>84</v>
      </c>
      <c r="AV370" s="12" t="s">
        <v>84</v>
      </c>
      <c r="AW370" s="12" t="s">
        <v>32</v>
      </c>
      <c r="AX370" s="12" t="s">
        <v>82</v>
      </c>
      <c r="AY370" s="142" t="s">
        <v>128</v>
      </c>
    </row>
    <row r="371" spans="2:65" s="1" customFormat="1" ht="24.2" customHeight="1">
      <c r="B371" s="32"/>
      <c r="C371" s="148" t="s">
        <v>674</v>
      </c>
      <c r="D371" s="148" t="s">
        <v>208</v>
      </c>
      <c r="E371" s="149" t="s">
        <v>626</v>
      </c>
      <c r="F371" s="150" t="s">
        <v>627</v>
      </c>
      <c r="G371" s="151" t="s">
        <v>133</v>
      </c>
      <c r="H371" s="152">
        <v>8</v>
      </c>
      <c r="I371" s="153"/>
      <c r="J371" s="154">
        <f>ROUND(I371*H371,1)</f>
        <v>0</v>
      </c>
      <c r="K371" s="150" t="s">
        <v>1</v>
      </c>
      <c r="L371" s="155"/>
      <c r="M371" s="156" t="s">
        <v>1</v>
      </c>
      <c r="N371" s="157" t="s">
        <v>42</v>
      </c>
      <c r="P371" s="136">
        <f>O371*H371</f>
        <v>0</v>
      </c>
      <c r="Q371" s="136">
        <v>1.9E-3</v>
      </c>
      <c r="R371" s="136">
        <f>Q371*H371</f>
        <v>1.52E-2</v>
      </c>
      <c r="S371" s="136">
        <v>0</v>
      </c>
      <c r="T371" s="137">
        <f>S371*H371</f>
        <v>0</v>
      </c>
      <c r="AR371" s="138" t="s">
        <v>274</v>
      </c>
      <c r="AT371" s="138" t="s">
        <v>208</v>
      </c>
      <c r="AU371" s="138" t="s">
        <v>84</v>
      </c>
      <c r="AY371" s="17" t="s">
        <v>128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7" t="s">
        <v>82</v>
      </c>
      <c r="BK371" s="139">
        <f>ROUND(I371*H371,1)</f>
        <v>0</v>
      </c>
      <c r="BL371" s="17" t="s">
        <v>202</v>
      </c>
      <c r="BM371" s="138" t="s">
        <v>675</v>
      </c>
    </row>
    <row r="372" spans="2:65" s="1" customFormat="1" ht="16.5" customHeight="1">
      <c r="B372" s="32"/>
      <c r="C372" s="127" t="s">
        <v>676</v>
      </c>
      <c r="D372" s="127" t="s">
        <v>130</v>
      </c>
      <c r="E372" s="128" t="s">
        <v>677</v>
      </c>
      <c r="F372" s="129" t="s">
        <v>678</v>
      </c>
      <c r="G372" s="130" t="s">
        <v>199</v>
      </c>
      <c r="H372" s="131">
        <v>1.3120000000000001</v>
      </c>
      <c r="I372" s="132"/>
      <c r="J372" s="133">
        <f>ROUND(I372*H372,1)</f>
        <v>0</v>
      </c>
      <c r="K372" s="129" t="s">
        <v>134</v>
      </c>
      <c r="L372" s="32"/>
      <c r="M372" s="134" t="s">
        <v>1</v>
      </c>
      <c r="N372" s="135" t="s">
        <v>42</v>
      </c>
      <c r="P372" s="136">
        <f>O372*H372</f>
        <v>0</v>
      </c>
      <c r="Q372" s="136">
        <v>0</v>
      </c>
      <c r="R372" s="136">
        <f>Q372*H372</f>
        <v>0</v>
      </c>
      <c r="S372" s="136">
        <v>0</v>
      </c>
      <c r="T372" s="137">
        <f>S372*H372</f>
        <v>0</v>
      </c>
      <c r="AR372" s="138" t="s">
        <v>202</v>
      </c>
      <c r="AT372" s="138" t="s">
        <v>130</v>
      </c>
      <c r="AU372" s="138" t="s">
        <v>84</v>
      </c>
      <c r="AY372" s="17" t="s">
        <v>128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7" t="s">
        <v>82</v>
      </c>
      <c r="BK372" s="139">
        <f>ROUND(I372*H372,1)</f>
        <v>0</v>
      </c>
      <c r="BL372" s="17" t="s">
        <v>202</v>
      </c>
      <c r="BM372" s="138" t="s">
        <v>679</v>
      </c>
    </row>
    <row r="373" spans="2:65" s="1" customFormat="1" ht="16.5" customHeight="1">
      <c r="B373" s="32"/>
      <c r="C373" s="127" t="s">
        <v>680</v>
      </c>
      <c r="D373" s="127" t="s">
        <v>130</v>
      </c>
      <c r="E373" s="128" t="s">
        <v>681</v>
      </c>
      <c r="F373" s="129" t="s">
        <v>682</v>
      </c>
      <c r="G373" s="130" t="s">
        <v>199</v>
      </c>
      <c r="H373" s="131">
        <v>1.3120000000000001</v>
      </c>
      <c r="I373" s="132"/>
      <c r="J373" s="133">
        <f>ROUND(I373*H373,1)</f>
        <v>0</v>
      </c>
      <c r="K373" s="129" t="s">
        <v>134</v>
      </c>
      <c r="L373" s="32"/>
      <c r="M373" s="134" t="s">
        <v>1</v>
      </c>
      <c r="N373" s="135" t="s">
        <v>42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202</v>
      </c>
      <c r="AT373" s="138" t="s">
        <v>130</v>
      </c>
      <c r="AU373" s="138" t="s">
        <v>84</v>
      </c>
      <c r="AY373" s="17" t="s">
        <v>128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7" t="s">
        <v>82</v>
      </c>
      <c r="BK373" s="139">
        <f>ROUND(I373*H373,1)</f>
        <v>0</v>
      </c>
      <c r="BL373" s="17" t="s">
        <v>202</v>
      </c>
      <c r="BM373" s="138" t="s">
        <v>683</v>
      </c>
    </row>
    <row r="374" spans="2:65" s="11" customFormat="1" ht="22.9" customHeight="1">
      <c r="B374" s="115"/>
      <c r="D374" s="116" t="s">
        <v>76</v>
      </c>
      <c r="E374" s="125" t="s">
        <v>684</v>
      </c>
      <c r="F374" s="125" t="s">
        <v>685</v>
      </c>
      <c r="I374" s="118"/>
      <c r="J374" s="126">
        <f>BK374</f>
        <v>0</v>
      </c>
      <c r="L374" s="115"/>
      <c r="M374" s="120"/>
      <c r="P374" s="121">
        <f>SUM(P375:P382)</f>
        <v>0</v>
      </c>
      <c r="R374" s="121">
        <f>SUM(R375:R382)</f>
        <v>0.86864000000000008</v>
      </c>
      <c r="T374" s="122">
        <f>SUM(T375:T382)</f>
        <v>0</v>
      </c>
      <c r="AR374" s="116" t="s">
        <v>84</v>
      </c>
      <c r="AT374" s="123" t="s">
        <v>76</v>
      </c>
      <c r="AU374" s="123" t="s">
        <v>82</v>
      </c>
      <c r="AY374" s="116" t="s">
        <v>128</v>
      </c>
      <c r="BK374" s="124">
        <f>SUM(BK375:BK382)</f>
        <v>0</v>
      </c>
    </row>
    <row r="375" spans="2:65" s="1" customFormat="1" ht="16.5" customHeight="1">
      <c r="B375" s="32"/>
      <c r="C375" s="127" t="s">
        <v>686</v>
      </c>
      <c r="D375" s="127" t="s">
        <v>130</v>
      </c>
      <c r="E375" s="128" t="s">
        <v>687</v>
      </c>
      <c r="F375" s="129" t="s">
        <v>688</v>
      </c>
      <c r="G375" s="130" t="s">
        <v>133</v>
      </c>
      <c r="H375" s="131">
        <v>128</v>
      </c>
      <c r="I375" s="132"/>
      <c r="J375" s="133">
        <f>ROUND(I375*H375,1)</f>
        <v>0</v>
      </c>
      <c r="K375" s="129" t="s">
        <v>134</v>
      </c>
      <c r="L375" s="32"/>
      <c r="M375" s="134" t="s">
        <v>1</v>
      </c>
      <c r="N375" s="135" t="s">
        <v>42</v>
      </c>
      <c r="P375" s="136">
        <f>O375*H375</f>
        <v>0</v>
      </c>
      <c r="Q375" s="136">
        <v>8.0000000000000007E-5</v>
      </c>
      <c r="R375" s="136">
        <f>Q375*H375</f>
        <v>1.0240000000000001E-2</v>
      </c>
      <c r="S375" s="136">
        <v>0</v>
      </c>
      <c r="T375" s="137">
        <f>S375*H375</f>
        <v>0</v>
      </c>
      <c r="AR375" s="138" t="s">
        <v>202</v>
      </c>
      <c r="AT375" s="138" t="s">
        <v>130</v>
      </c>
      <c r="AU375" s="138" t="s">
        <v>84</v>
      </c>
      <c r="AY375" s="17" t="s">
        <v>128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7" t="s">
        <v>82</v>
      </c>
      <c r="BK375" s="139">
        <f>ROUND(I375*H375,1)</f>
        <v>0</v>
      </c>
      <c r="BL375" s="17" t="s">
        <v>202</v>
      </c>
      <c r="BM375" s="138" t="s">
        <v>689</v>
      </c>
    </row>
    <row r="376" spans="2:65" s="12" customFormat="1" ht="11.25">
      <c r="B376" s="140"/>
      <c r="D376" s="141" t="s">
        <v>137</v>
      </c>
      <c r="E376" s="142" t="s">
        <v>1</v>
      </c>
      <c r="F376" s="143" t="s">
        <v>609</v>
      </c>
      <c r="H376" s="144">
        <v>128</v>
      </c>
      <c r="I376" s="145"/>
      <c r="L376" s="140"/>
      <c r="M376" s="146"/>
      <c r="T376" s="147"/>
      <c r="AT376" s="142" t="s">
        <v>137</v>
      </c>
      <c r="AU376" s="142" t="s">
        <v>84</v>
      </c>
      <c r="AV376" s="12" t="s">
        <v>84</v>
      </c>
      <c r="AW376" s="12" t="s">
        <v>32</v>
      </c>
      <c r="AX376" s="12" t="s">
        <v>82</v>
      </c>
      <c r="AY376" s="142" t="s">
        <v>128</v>
      </c>
    </row>
    <row r="377" spans="2:65" s="1" customFormat="1" ht="16.5" customHeight="1">
      <c r="B377" s="32"/>
      <c r="C377" s="148" t="s">
        <v>690</v>
      </c>
      <c r="D377" s="148" t="s">
        <v>208</v>
      </c>
      <c r="E377" s="149" t="s">
        <v>691</v>
      </c>
      <c r="F377" s="150" t="s">
        <v>692</v>
      </c>
      <c r="G377" s="151" t="s">
        <v>133</v>
      </c>
      <c r="H377" s="152">
        <v>140.80000000000001</v>
      </c>
      <c r="I377" s="153"/>
      <c r="J377" s="154">
        <f>ROUND(I377*H377,1)</f>
        <v>0</v>
      </c>
      <c r="K377" s="150" t="s">
        <v>134</v>
      </c>
      <c r="L377" s="155"/>
      <c r="M377" s="156" t="s">
        <v>1</v>
      </c>
      <c r="N377" s="157" t="s">
        <v>42</v>
      </c>
      <c r="P377" s="136">
        <f>O377*H377</f>
        <v>0</v>
      </c>
      <c r="Q377" s="136">
        <v>6.0000000000000001E-3</v>
      </c>
      <c r="R377" s="136">
        <f>Q377*H377</f>
        <v>0.84480000000000011</v>
      </c>
      <c r="S377" s="136">
        <v>0</v>
      </c>
      <c r="T377" s="137">
        <f>S377*H377</f>
        <v>0</v>
      </c>
      <c r="AR377" s="138" t="s">
        <v>274</v>
      </c>
      <c r="AT377" s="138" t="s">
        <v>208</v>
      </c>
      <c r="AU377" s="138" t="s">
        <v>84</v>
      </c>
      <c r="AY377" s="17" t="s">
        <v>128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7" t="s">
        <v>82</v>
      </c>
      <c r="BK377" s="139">
        <f>ROUND(I377*H377,1)</f>
        <v>0</v>
      </c>
      <c r="BL377" s="17" t="s">
        <v>202</v>
      </c>
      <c r="BM377" s="138" t="s">
        <v>693</v>
      </c>
    </row>
    <row r="378" spans="2:65" s="12" customFormat="1" ht="11.25">
      <c r="B378" s="140"/>
      <c r="D378" s="141" t="s">
        <v>137</v>
      </c>
      <c r="E378" s="142" t="s">
        <v>1</v>
      </c>
      <c r="F378" s="143" t="s">
        <v>694</v>
      </c>
      <c r="H378" s="144">
        <v>140.80000000000001</v>
      </c>
      <c r="I378" s="145"/>
      <c r="L378" s="140"/>
      <c r="M378" s="146"/>
      <c r="T378" s="147"/>
      <c r="AT378" s="142" t="s">
        <v>137</v>
      </c>
      <c r="AU378" s="142" t="s">
        <v>84</v>
      </c>
      <c r="AV378" s="12" t="s">
        <v>84</v>
      </c>
      <c r="AW378" s="12" t="s">
        <v>32</v>
      </c>
      <c r="AX378" s="12" t="s">
        <v>82</v>
      </c>
      <c r="AY378" s="142" t="s">
        <v>128</v>
      </c>
    </row>
    <row r="379" spans="2:65" s="1" customFormat="1" ht="16.5" customHeight="1">
      <c r="B379" s="32"/>
      <c r="C379" s="127" t="s">
        <v>695</v>
      </c>
      <c r="D379" s="127" t="s">
        <v>130</v>
      </c>
      <c r="E379" s="128" t="s">
        <v>696</v>
      </c>
      <c r="F379" s="129" t="s">
        <v>697</v>
      </c>
      <c r="G379" s="130" t="s">
        <v>146</v>
      </c>
      <c r="H379" s="131">
        <v>10</v>
      </c>
      <c r="I379" s="132"/>
      <c r="J379" s="133">
        <f>ROUND(I379*H379,1)</f>
        <v>0</v>
      </c>
      <c r="K379" s="129" t="s">
        <v>134</v>
      </c>
      <c r="L379" s="32"/>
      <c r="M379" s="134" t="s">
        <v>1</v>
      </c>
      <c r="N379" s="135" t="s">
        <v>42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202</v>
      </c>
      <c r="AT379" s="138" t="s">
        <v>130</v>
      </c>
      <c r="AU379" s="138" t="s">
        <v>84</v>
      </c>
      <c r="AY379" s="17" t="s">
        <v>128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7" t="s">
        <v>82</v>
      </c>
      <c r="BK379" s="139">
        <f>ROUND(I379*H379,1)</f>
        <v>0</v>
      </c>
      <c r="BL379" s="17" t="s">
        <v>202</v>
      </c>
      <c r="BM379" s="138" t="s">
        <v>698</v>
      </c>
    </row>
    <row r="380" spans="2:65" s="1" customFormat="1" ht="16.5" customHeight="1">
      <c r="B380" s="32"/>
      <c r="C380" s="148" t="s">
        <v>699</v>
      </c>
      <c r="D380" s="148" t="s">
        <v>208</v>
      </c>
      <c r="E380" s="149" t="s">
        <v>700</v>
      </c>
      <c r="F380" s="150" t="s">
        <v>701</v>
      </c>
      <c r="G380" s="151" t="s">
        <v>146</v>
      </c>
      <c r="H380" s="152">
        <v>10</v>
      </c>
      <c r="I380" s="153"/>
      <c r="J380" s="154">
        <f>ROUND(I380*H380,1)</f>
        <v>0</v>
      </c>
      <c r="K380" s="150" t="s">
        <v>134</v>
      </c>
      <c r="L380" s="155"/>
      <c r="M380" s="156" t="s">
        <v>1</v>
      </c>
      <c r="N380" s="157" t="s">
        <v>42</v>
      </c>
      <c r="P380" s="136">
        <f>O380*H380</f>
        <v>0</v>
      </c>
      <c r="Q380" s="136">
        <v>1.3600000000000001E-3</v>
      </c>
      <c r="R380" s="136">
        <f>Q380*H380</f>
        <v>1.3600000000000001E-2</v>
      </c>
      <c r="S380" s="136">
        <v>0</v>
      </c>
      <c r="T380" s="137">
        <f>S380*H380</f>
        <v>0</v>
      </c>
      <c r="AR380" s="138" t="s">
        <v>274</v>
      </c>
      <c r="AT380" s="138" t="s">
        <v>208</v>
      </c>
      <c r="AU380" s="138" t="s">
        <v>84</v>
      </c>
      <c r="AY380" s="17" t="s">
        <v>128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7" t="s">
        <v>82</v>
      </c>
      <c r="BK380" s="139">
        <f>ROUND(I380*H380,1)</f>
        <v>0</v>
      </c>
      <c r="BL380" s="17" t="s">
        <v>202</v>
      </c>
      <c r="BM380" s="138" t="s">
        <v>702</v>
      </c>
    </row>
    <row r="381" spans="2:65" s="1" customFormat="1" ht="16.5" customHeight="1">
      <c r="B381" s="32"/>
      <c r="C381" s="127" t="s">
        <v>703</v>
      </c>
      <c r="D381" s="127" t="s">
        <v>130</v>
      </c>
      <c r="E381" s="128" t="s">
        <v>704</v>
      </c>
      <c r="F381" s="129" t="s">
        <v>705</v>
      </c>
      <c r="G381" s="130" t="s">
        <v>199</v>
      </c>
      <c r="H381" s="131">
        <v>0.86899999999999999</v>
      </c>
      <c r="I381" s="132"/>
      <c r="J381" s="133">
        <f>ROUND(I381*H381,1)</f>
        <v>0</v>
      </c>
      <c r="K381" s="129" t="s">
        <v>134</v>
      </c>
      <c r="L381" s="32"/>
      <c r="M381" s="134" t="s">
        <v>1</v>
      </c>
      <c r="N381" s="135" t="s">
        <v>42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202</v>
      </c>
      <c r="AT381" s="138" t="s">
        <v>130</v>
      </c>
      <c r="AU381" s="138" t="s">
        <v>84</v>
      </c>
      <c r="AY381" s="17" t="s">
        <v>128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7" t="s">
        <v>82</v>
      </c>
      <c r="BK381" s="139">
        <f>ROUND(I381*H381,1)</f>
        <v>0</v>
      </c>
      <c r="BL381" s="17" t="s">
        <v>202</v>
      </c>
      <c r="BM381" s="138" t="s">
        <v>706</v>
      </c>
    </row>
    <row r="382" spans="2:65" s="1" customFormat="1" ht="16.5" customHeight="1">
      <c r="B382" s="32"/>
      <c r="C382" s="127" t="s">
        <v>707</v>
      </c>
      <c r="D382" s="127" t="s">
        <v>130</v>
      </c>
      <c r="E382" s="128" t="s">
        <v>708</v>
      </c>
      <c r="F382" s="129" t="s">
        <v>709</v>
      </c>
      <c r="G382" s="130" t="s">
        <v>199</v>
      </c>
      <c r="H382" s="131">
        <v>0.86899999999999999</v>
      </c>
      <c r="I382" s="132"/>
      <c r="J382" s="133">
        <f>ROUND(I382*H382,1)</f>
        <v>0</v>
      </c>
      <c r="K382" s="129" t="s">
        <v>134</v>
      </c>
      <c r="L382" s="32"/>
      <c r="M382" s="134" t="s">
        <v>1</v>
      </c>
      <c r="N382" s="135" t="s">
        <v>42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202</v>
      </c>
      <c r="AT382" s="138" t="s">
        <v>130</v>
      </c>
      <c r="AU382" s="138" t="s">
        <v>84</v>
      </c>
      <c r="AY382" s="17" t="s">
        <v>128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82</v>
      </c>
      <c r="BK382" s="139">
        <f>ROUND(I382*H382,1)</f>
        <v>0</v>
      </c>
      <c r="BL382" s="17" t="s">
        <v>202</v>
      </c>
      <c r="BM382" s="138" t="s">
        <v>710</v>
      </c>
    </row>
    <row r="383" spans="2:65" s="11" customFormat="1" ht="22.9" customHeight="1">
      <c r="B383" s="115"/>
      <c r="D383" s="116" t="s">
        <v>76</v>
      </c>
      <c r="E383" s="125" t="s">
        <v>711</v>
      </c>
      <c r="F383" s="125" t="s">
        <v>712</v>
      </c>
      <c r="I383" s="118"/>
      <c r="J383" s="126">
        <f>BK383</f>
        <v>0</v>
      </c>
      <c r="L383" s="115"/>
      <c r="M383" s="120"/>
      <c r="P383" s="121">
        <f>SUM(P384:P385)</f>
        <v>0</v>
      </c>
      <c r="R383" s="121">
        <f>SUM(R384:R385)</f>
        <v>0</v>
      </c>
      <c r="T383" s="122">
        <f>SUM(T384:T385)</f>
        <v>0</v>
      </c>
      <c r="AR383" s="116" t="s">
        <v>84</v>
      </c>
      <c r="AT383" s="123" t="s">
        <v>76</v>
      </c>
      <c r="AU383" s="123" t="s">
        <v>82</v>
      </c>
      <c r="AY383" s="116" t="s">
        <v>128</v>
      </c>
      <c r="BK383" s="124">
        <f>SUM(BK384:BK385)</f>
        <v>0</v>
      </c>
    </row>
    <row r="384" spans="2:65" s="1" customFormat="1" ht="24.2" customHeight="1">
      <c r="B384" s="32"/>
      <c r="C384" s="127" t="s">
        <v>713</v>
      </c>
      <c r="D384" s="127" t="s">
        <v>130</v>
      </c>
      <c r="E384" s="128" t="s">
        <v>714</v>
      </c>
      <c r="F384" s="129" t="s">
        <v>715</v>
      </c>
      <c r="G384" s="130" t="s">
        <v>716</v>
      </c>
      <c r="H384" s="131">
        <v>4</v>
      </c>
      <c r="I384" s="132"/>
      <c r="J384" s="133">
        <f>ROUND(I384*H384,1)</f>
        <v>0</v>
      </c>
      <c r="K384" s="129" t="s">
        <v>1</v>
      </c>
      <c r="L384" s="32"/>
      <c r="M384" s="134" t="s">
        <v>1</v>
      </c>
      <c r="N384" s="135" t="s">
        <v>42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202</v>
      </c>
      <c r="AT384" s="138" t="s">
        <v>130</v>
      </c>
      <c r="AU384" s="138" t="s">
        <v>84</v>
      </c>
      <c r="AY384" s="17" t="s">
        <v>128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82</v>
      </c>
      <c r="BK384" s="139">
        <f>ROUND(I384*H384,1)</f>
        <v>0</v>
      </c>
      <c r="BL384" s="17" t="s">
        <v>202</v>
      </c>
      <c r="BM384" s="138" t="s">
        <v>717</v>
      </c>
    </row>
    <row r="385" spans="2:65" s="12" customFormat="1" ht="11.25">
      <c r="B385" s="140"/>
      <c r="D385" s="141" t="s">
        <v>137</v>
      </c>
      <c r="E385" s="142" t="s">
        <v>1</v>
      </c>
      <c r="F385" s="143" t="s">
        <v>718</v>
      </c>
      <c r="H385" s="144">
        <v>4</v>
      </c>
      <c r="I385" s="145"/>
      <c r="L385" s="140"/>
      <c r="M385" s="146"/>
      <c r="T385" s="147"/>
      <c r="AT385" s="142" t="s">
        <v>137</v>
      </c>
      <c r="AU385" s="142" t="s">
        <v>84</v>
      </c>
      <c r="AV385" s="12" t="s">
        <v>84</v>
      </c>
      <c r="AW385" s="12" t="s">
        <v>32</v>
      </c>
      <c r="AX385" s="12" t="s">
        <v>82</v>
      </c>
      <c r="AY385" s="142" t="s">
        <v>128</v>
      </c>
    </row>
    <row r="386" spans="2:65" s="11" customFormat="1" ht="22.9" customHeight="1">
      <c r="B386" s="115"/>
      <c r="D386" s="116" t="s">
        <v>76</v>
      </c>
      <c r="E386" s="125" t="s">
        <v>719</v>
      </c>
      <c r="F386" s="125" t="s">
        <v>720</v>
      </c>
      <c r="I386" s="118"/>
      <c r="J386" s="126">
        <f>BK386</f>
        <v>0</v>
      </c>
      <c r="L386" s="115"/>
      <c r="M386" s="120"/>
      <c r="P386" s="121">
        <f>SUM(P387:P426)</f>
        <v>0</v>
      </c>
      <c r="R386" s="121">
        <f>SUM(R387:R426)</f>
        <v>0.43997000000000008</v>
      </c>
      <c r="T386" s="122">
        <f>SUM(T387:T426)</f>
        <v>0</v>
      </c>
      <c r="AR386" s="116" t="s">
        <v>84</v>
      </c>
      <c r="AT386" s="123" t="s">
        <v>76</v>
      </c>
      <c r="AU386" s="123" t="s">
        <v>82</v>
      </c>
      <c r="AY386" s="116" t="s">
        <v>128</v>
      </c>
      <c r="BK386" s="124">
        <f>SUM(BK387:BK426)</f>
        <v>0</v>
      </c>
    </row>
    <row r="387" spans="2:65" s="1" customFormat="1" ht="16.5" customHeight="1">
      <c r="B387" s="32"/>
      <c r="C387" s="127" t="s">
        <v>721</v>
      </c>
      <c r="D387" s="127" t="s">
        <v>130</v>
      </c>
      <c r="E387" s="128" t="s">
        <v>722</v>
      </c>
      <c r="F387" s="129" t="s">
        <v>723</v>
      </c>
      <c r="G387" s="130" t="s">
        <v>154</v>
      </c>
      <c r="H387" s="131">
        <v>3</v>
      </c>
      <c r="I387" s="132"/>
      <c r="J387" s="133">
        <f t="shared" ref="J387:J395" si="10">ROUND(I387*H387,1)</f>
        <v>0</v>
      </c>
      <c r="K387" s="129" t="s">
        <v>134</v>
      </c>
      <c r="L387" s="32"/>
      <c r="M387" s="134" t="s">
        <v>1</v>
      </c>
      <c r="N387" s="135" t="s">
        <v>42</v>
      </c>
      <c r="P387" s="136">
        <f t="shared" ref="P387:P395" si="11">O387*H387</f>
        <v>0</v>
      </c>
      <c r="Q387" s="136">
        <v>0</v>
      </c>
      <c r="R387" s="136">
        <f t="shared" ref="R387:R395" si="12">Q387*H387</f>
        <v>0</v>
      </c>
      <c r="S387" s="136">
        <v>0</v>
      </c>
      <c r="T387" s="137">
        <f t="shared" ref="T387:T395" si="13">S387*H387</f>
        <v>0</v>
      </c>
      <c r="AR387" s="138" t="s">
        <v>202</v>
      </c>
      <c r="AT387" s="138" t="s">
        <v>130</v>
      </c>
      <c r="AU387" s="138" t="s">
        <v>84</v>
      </c>
      <c r="AY387" s="17" t="s">
        <v>128</v>
      </c>
      <c r="BE387" s="139">
        <f t="shared" ref="BE387:BE395" si="14">IF(N387="základní",J387,0)</f>
        <v>0</v>
      </c>
      <c r="BF387" s="139">
        <f t="shared" ref="BF387:BF395" si="15">IF(N387="snížená",J387,0)</f>
        <v>0</v>
      </c>
      <c r="BG387" s="139">
        <f t="shared" ref="BG387:BG395" si="16">IF(N387="zákl. přenesená",J387,0)</f>
        <v>0</v>
      </c>
      <c r="BH387" s="139">
        <f t="shared" ref="BH387:BH395" si="17">IF(N387="sníž. přenesená",J387,0)</f>
        <v>0</v>
      </c>
      <c r="BI387" s="139">
        <f t="shared" ref="BI387:BI395" si="18">IF(N387="nulová",J387,0)</f>
        <v>0</v>
      </c>
      <c r="BJ387" s="17" t="s">
        <v>82</v>
      </c>
      <c r="BK387" s="139">
        <f t="shared" ref="BK387:BK395" si="19">ROUND(I387*H387,1)</f>
        <v>0</v>
      </c>
      <c r="BL387" s="17" t="s">
        <v>202</v>
      </c>
      <c r="BM387" s="138" t="s">
        <v>724</v>
      </c>
    </row>
    <row r="388" spans="2:65" s="1" customFormat="1" ht="16.5" customHeight="1">
      <c r="B388" s="32"/>
      <c r="C388" s="148" t="s">
        <v>725</v>
      </c>
      <c r="D388" s="148" t="s">
        <v>208</v>
      </c>
      <c r="E388" s="149" t="s">
        <v>726</v>
      </c>
      <c r="F388" s="150" t="s">
        <v>727</v>
      </c>
      <c r="G388" s="151" t="s">
        <v>154</v>
      </c>
      <c r="H388" s="152">
        <v>3</v>
      </c>
      <c r="I388" s="153"/>
      <c r="J388" s="154">
        <f t="shared" si="10"/>
        <v>0</v>
      </c>
      <c r="K388" s="150" t="s">
        <v>134</v>
      </c>
      <c r="L388" s="155"/>
      <c r="M388" s="156" t="s">
        <v>1</v>
      </c>
      <c r="N388" s="157" t="s">
        <v>42</v>
      </c>
      <c r="P388" s="136">
        <f t="shared" si="11"/>
        <v>0</v>
      </c>
      <c r="Q388" s="136">
        <v>3.5E-4</v>
      </c>
      <c r="R388" s="136">
        <f t="shared" si="12"/>
        <v>1.0499999999999999E-3</v>
      </c>
      <c r="S388" s="136">
        <v>0</v>
      </c>
      <c r="T388" s="137">
        <f t="shared" si="13"/>
        <v>0</v>
      </c>
      <c r="AR388" s="138" t="s">
        <v>274</v>
      </c>
      <c r="AT388" s="138" t="s">
        <v>208</v>
      </c>
      <c r="AU388" s="138" t="s">
        <v>84</v>
      </c>
      <c r="AY388" s="17" t="s">
        <v>128</v>
      </c>
      <c r="BE388" s="139">
        <f t="shared" si="14"/>
        <v>0</v>
      </c>
      <c r="BF388" s="139">
        <f t="shared" si="15"/>
        <v>0</v>
      </c>
      <c r="BG388" s="139">
        <f t="shared" si="16"/>
        <v>0</v>
      </c>
      <c r="BH388" s="139">
        <f t="shared" si="17"/>
        <v>0</v>
      </c>
      <c r="BI388" s="139">
        <f t="shared" si="18"/>
        <v>0</v>
      </c>
      <c r="BJ388" s="17" t="s">
        <v>82</v>
      </c>
      <c r="BK388" s="139">
        <f t="shared" si="19"/>
        <v>0</v>
      </c>
      <c r="BL388" s="17" t="s">
        <v>202</v>
      </c>
      <c r="BM388" s="138" t="s">
        <v>728</v>
      </c>
    </row>
    <row r="389" spans="2:65" s="1" customFormat="1" ht="16.5" customHeight="1">
      <c r="B389" s="32"/>
      <c r="C389" s="127" t="s">
        <v>729</v>
      </c>
      <c r="D389" s="127" t="s">
        <v>130</v>
      </c>
      <c r="E389" s="128" t="s">
        <v>730</v>
      </c>
      <c r="F389" s="129" t="s">
        <v>731</v>
      </c>
      <c r="G389" s="130" t="s">
        <v>154</v>
      </c>
      <c r="H389" s="131">
        <v>55</v>
      </c>
      <c r="I389" s="132"/>
      <c r="J389" s="133">
        <f t="shared" si="10"/>
        <v>0</v>
      </c>
      <c r="K389" s="129" t="s">
        <v>134</v>
      </c>
      <c r="L389" s="32"/>
      <c r="M389" s="134" t="s">
        <v>1</v>
      </c>
      <c r="N389" s="135" t="s">
        <v>42</v>
      </c>
      <c r="P389" s="136">
        <f t="shared" si="11"/>
        <v>0</v>
      </c>
      <c r="Q389" s="136">
        <v>0</v>
      </c>
      <c r="R389" s="136">
        <f t="shared" si="12"/>
        <v>0</v>
      </c>
      <c r="S389" s="136">
        <v>0</v>
      </c>
      <c r="T389" s="137">
        <f t="shared" si="13"/>
        <v>0</v>
      </c>
      <c r="AR389" s="138" t="s">
        <v>202</v>
      </c>
      <c r="AT389" s="138" t="s">
        <v>130</v>
      </c>
      <c r="AU389" s="138" t="s">
        <v>84</v>
      </c>
      <c r="AY389" s="17" t="s">
        <v>128</v>
      </c>
      <c r="BE389" s="139">
        <f t="shared" si="14"/>
        <v>0</v>
      </c>
      <c r="BF389" s="139">
        <f t="shared" si="15"/>
        <v>0</v>
      </c>
      <c r="BG389" s="139">
        <f t="shared" si="16"/>
        <v>0</v>
      </c>
      <c r="BH389" s="139">
        <f t="shared" si="17"/>
        <v>0</v>
      </c>
      <c r="BI389" s="139">
        <f t="shared" si="18"/>
        <v>0</v>
      </c>
      <c r="BJ389" s="17" t="s">
        <v>82</v>
      </c>
      <c r="BK389" s="139">
        <f t="shared" si="19"/>
        <v>0</v>
      </c>
      <c r="BL389" s="17" t="s">
        <v>202</v>
      </c>
      <c r="BM389" s="138" t="s">
        <v>732</v>
      </c>
    </row>
    <row r="390" spans="2:65" s="1" customFormat="1" ht="16.5" customHeight="1">
      <c r="B390" s="32"/>
      <c r="C390" s="148" t="s">
        <v>733</v>
      </c>
      <c r="D390" s="148" t="s">
        <v>208</v>
      </c>
      <c r="E390" s="149" t="s">
        <v>734</v>
      </c>
      <c r="F390" s="150" t="s">
        <v>735</v>
      </c>
      <c r="G390" s="151" t="s">
        <v>220</v>
      </c>
      <c r="H390" s="152">
        <v>55</v>
      </c>
      <c r="I390" s="153"/>
      <c r="J390" s="154">
        <f t="shared" si="10"/>
        <v>0</v>
      </c>
      <c r="K390" s="150" t="s">
        <v>134</v>
      </c>
      <c r="L390" s="155"/>
      <c r="M390" s="156" t="s">
        <v>1</v>
      </c>
      <c r="N390" s="157" t="s">
        <v>42</v>
      </c>
      <c r="P390" s="136">
        <f t="shared" si="11"/>
        <v>0</v>
      </c>
      <c r="Q390" s="136">
        <v>1E-3</v>
      </c>
      <c r="R390" s="136">
        <f t="shared" si="12"/>
        <v>5.5E-2</v>
      </c>
      <c r="S390" s="136">
        <v>0</v>
      </c>
      <c r="T390" s="137">
        <f t="shared" si="13"/>
        <v>0</v>
      </c>
      <c r="AR390" s="138" t="s">
        <v>274</v>
      </c>
      <c r="AT390" s="138" t="s">
        <v>208</v>
      </c>
      <c r="AU390" s="138" t="s">
        <v>84</v>
      </c>
      <c r="AY390" s="17" t="s">
        <v>128</v>
      </c>
      <c r="BE390" s="139">
        <f t="shared" si="14"/>
        <v>0</v>
      </c>
      <c r="BF390" s="139">
        <f t="shared" si="15"/>
        <v>0</v>
      </c>
      <c r="BG390" s="139">
        <f t="shared" si="16"/>
        <v>0</v>
      </c>
      <c r="BH390" s="139">
        <f t="shared" si="17"/>
        <v>0</v>
      </c>
      <c r="BI390" s="139">
        <f t="shared" si="18"/>
        <v>0</v>
      </c>
      <c r="BJ390" s="17" t="s">
        <v>82</v>
      </c>
      <c r="BK390" s="139">
        <f t="shared" si="19"/>
        <v>0</v>
      </c>
      <c r="BL390" s="17" t="s">
        <v>202</v>
      </c>
      <c r="BM390" s="138" t="s">
        <v>736</v>
      </c>
    </row>
    <row r="391" spans="2:65" s="1" customFormat="1" ht="16.5" customHeight="1">
      <c r="B391" s="32"/>
      <c r="C391" s="127" t="s">
        <v>737</v>
      </c>
      <c r="D391" s="127" t="s">
        <v>130</v>
      </c>
      <c r="E391" s="128" t="s">
        <v>738</v>
      </c>
      <c r="F391" s="129" t="s">
        <v>739</v>
      </c>
      <c r="G391" s="130" t="s">
        <v>154</v>
      </c>
      <c r="H391" s="131">
        <v>65</v>
      </c>
      <c r="I391" s="132"/>
      <c r="J391" s="133">
        <f t="shared" si="10"/>
        <v>0</v>
      </c>
      <c r="K391" s="129" t="s">
        <v>134</v>
      </c>
      <c r="L391" s="32"/>
      <c r="M391" s="134" t="s">
        <v>1</v>
      </c>
      <c r="N391" s="135" t="s">
        <v>42</v>
      </c>
      <c r="P391" s="136">
        <f t="shared" si="11"/>
        <v>0</v>
      </c>
      <c r="Q391" s="136">
        <v>0</v>
      </c>
      <c r="R391" s="136">
        <f t="shared" si="12"/>
        <v>0</v>
      </c>
      <c r="S391" s="136">
        <v>0</v>
      </c>
      <c r="T391" s="137">
        <f t="shared" si="13"/>
        <v>0</v>
      </c>
      <c r="AR391" s="138" t="s">
        <v>202</v>
      </c>
      <c r="AT391" s="138" t="s">
        <v>130</v>
      </c>
      <c r="AU391" s="138" t="s">
        <v>84</v>
      </c>
      <c r="AY391" s="17" t="s">
        <v>128</v>
      </c>
      <c r="BE391" s="139">
        <f t="shared" si="14"/>
        <v>0</v>
      </c>
      <c r="BF391" s="139">
        <f t="shared" si="15"/>
        <v>0</v>
      </c>
      <c r="BG391" s="139">
        <f t="shared" si="16"/>
        <v>0</v>
      </c>
      <c r="BH391" s="139">
        <f t="shared" si="17"/>
        <v>0</v>
      </c>
      <c r="BI391" s="139">
        <f t="shared" si="18"/>
        <v>0</v>
      </c>
      <c r="BJ391" s="17" t="s">
        <v>82</v>
      </c>
      <c r="BK391" s="139">
        <f t="shared" si="19"/>
        <v>0</v>
      </c>
      <c r="BL391" s="17" t="s">
        <v>202</v>
      </c>
      <c r="BM391" s="138" t="s">
        <v>740</v>
      </c>
    </row>
    <row r="392" spans="2:65" s="1" customFormat="1" ht="16.5" customHeight="1">
      <c r="B392" s="32"/>
      <c r="C392" s="148" t="s">
        <v>661</v>
      </c>
      <c r="D392" s="148" t="s">
        <v>208</v>
      </c>
      <c r="E392" s="149" t="s">
        <v>741</v>
      </c>
      <c r="F392" s="150" t="s">
        <v>742</v>
      </c>
      <c r="G392" s="151" t="s">
        <v>154</v>
      </c>
      <c r="H392" s="152">
        <v>65</v>
      </c>
      <c r="I392" s="153"/>
      <c r="J392" s="154">
        <f t="shared" si="10"/>
        <v>0</v>
      </c>
      <c r="K392" s="150" t="s">
        <v>134</v>
      </c>
      <c r="L392" s="155"/>
      <c r="M392" s="156" t="s">
        <v>1</v>
      </c>
      <c r="N392" s="157" t="s">
        <v>42</v>
      </c>
      <c r="P392" s="136">
        <f t="shared" si="11"/>
        <v>0</v>
      </c>
      <c r="Q392" s="136">
        <v>1E-3</v>
      </c>
      <c r="R392" s="136">
        <f t="shared" si="12"/>
        <v>6.5000000000000002E-2</v>
      </c>
      <c r="S392" s="136">
        <v>0</v>
      </c>
      <c r="T392" s="137">
        <f t="shared" si="13"/>
        <v>0</v>
      </c>
      <c r="AR392" s="138" t="s">
        <v>274</v>
      </c>
      <c r="AT392" s="138" t="s">
        <v>208</v>
      </c>
      <c r="AU392" s="138" t="s">
        <v>84</v>
      </c>
      <c r="AY392" s="17" t="s">
        <v>128</v>
      </c>
      <c r="BE392" s="139">
        <f t="shared" si="14"/>
        <v>0</v>
      </c>
      <c r="BF392" s="139">
        <f t="shared" si="15"/>
        <v>0</v>
      </c>
      <c r="BG392" s="139">
        <f t="shared" si="16"/>
        <v>0</v>
      </c>
      <c r="BH392" s="139">
        <f t="shared" si="17"/>
        <v>0</v>
      </c>
      <c r="BI392" s="139">
        <f t="shared" si="18"/>
        <v>0</v>
      </c>
      <c r="BJ392" s="17" t="s">
        <v>82</v>
      </c>
      <c r="BK392" s="139">
        <f t="shared" si="19"/>
        <v>0</v>
      </c>
      <c r="BL392" s="17" t="s">
        <v>202</v>
      </c>
      <c r="BM392" s="138" t="s">
        <v>743</v>
      </c>
    </row>
    <row r="393" spans="2:65" s="1" customFormat="1" ht="16.5" customHeight="1">
      <c r="B393" s="32"/>
      <c r="C393" s="127" t="s">
        <v>744</v>
      </c>
      <c r="D393" s="127" t="s">
        <v>130</v>
      </c>
      <c r="E393" s="128" t="s">
        <v>745</v>
      </c>
      <c r="F393" s="129" t="s">
        <v>746</v>
      </c>
      <c r="G393" s="130" t="s">
        <v>154</v>
      </c>
      <c r="H393" s="131">
        <v>42</v>
      </c>
      <c r="I393" s="132"/>
      <c r="J393" s="133">
        <f t="shared" si="10"/>
        <v>0</v>
      </c>
      <c r="K393" s="129" t="s">
        <v>134</v>
      </c>
      <c r="L393" s="32"/>
      <c r="M393" s="134" t="s">
        <v>1</v>
      </c>
      <c r="N393" s="135" t="s">
        <v>42</v>
      </c>
      <c r="P393" s="136">
        <f t="shared" si="11"/>
        <v>0</v>
      </c>
      <c r="Q393" s="136">
        <v>0</v>
      </c>
      <c r="R393" s="136">
        <f t="shared" si="12"/>
        <v>0</v>
      </c>
      <c r="S393" s="136">
        <v>0</v>
      </c>
      <c r="T393" s="137">
        <f t="shared" si="13"/>
        <v>0</v>
      </c>
      <c r="AR393" s="138" t="s">
        <v>202</v>
      </c>
      <c r="AT393" s="138" t="s">
        <v>130</v>
      </c>
      <c r="AU393" s="138" t="s">
        <v>84</v>
      </c>
      <c r="AY393" s="17" t="s">
        <v>128</v>
      </c>
      <c r="BE393" s="139">
        <f t="shared" si="14"/>
        <v>0</v>
      </c>
      <c r="BF393" s="139">
        <f t="shared" si="15"/>
        <v>0</v>
      </c>
      <c r="BG393" s="139">
        <f t="shared" si="16"/>
        <v>0</v>
      </c>
      <c r="BH393" s="139">
        <f t="shared" si="17"/>
        <v>0</v>
      </c>
      <c r="BI393" s="139">
        <f t="shared" si="18"/>
        <v>0</v>
      </c>
      <c r="BJ393" s="17" t="s">
        <v>82</v>
      </c>
      <c r="BK393" s="139">
        <f t="shared" si="19"/>
        <v>0</v>
      </c>
      <c r="BL393" s="17" t="s">
        <v>202</v>
      </c>
      <c r="BM393" s="138" t="s">
        <v>747</v>
      </c>
    </row>
    <row r="394" spans="2:65" s="1" customFormat="1" ht="16.5" customHeight="1">
      <c r="B394" s="32"/>
      <c r="C394" s="148" t="s">
        <v>748</v>
      </c>
      <c r="D394" s="148" t="s">
        <v>208</v>
      </c>
      <c r="E394" s="149" t="s">
        <v>749</v>
      </c>
      <c r="F394" s="150" t="s">
        <v>750</v>
      </c>
      <c r="G394" s="151" t="s">
        <v>220</v>
      </c>
      <c r="H394" s="152">
        <v>42</v>
      </c>
      <c r="I394" s="153"/>
      <c r="J394" s="154">
        <f t="shared" si="10"/>
        <v>0</v>
      </c>
      <c r="K394" s="150" t="s">
        <v>134</v>
      </c>
      <c r="L394" s="155"/>
      <c r="M394" s="156" t="s">
        <v>1</v>
      </c>
      <c r="N394" s="157" t="s">
        <v>42</v>
      </c>
      <c r="P394" s="136">
        <f t="shared" si="11"/>
        <v>0</v>
      </c>
      <c r="Q394" s="136">
        <v>1E-3</v>
      </c>
      <c r="R394" s="136">
        <f t="shared" si="12"/>
        <v>4.2000000000000003E-2</v>
      </c>
      <c r="S394" s="136">
        <v>0</v>
      </c>
      <c r="T394" s="137">
        <f t="shared" si="13"/>
        <v>0</v>
      </c>
      <c r="AR394" s="138" t="s">
        <v>274</v>
      </c>
      <c r="AT394" s="138" t="s">
        <v>208</v>
      </c>
      <c r="AU394" s="138" t="s">
        <v>84</v>
      </c>
      <c r="AY394" s="17" t="s">
        <v>128</v>
      </c>
      <c r="BE394" s="139">
        <f t="shared" si="14"/>
        <v>0</v>
      </c>
      <c r="BF394" s="139">
        <f t="shared" si="15"/>
        <v>0</v>
      </c>
      <c r="BG394" s="139">
        <f t="shared" si="16"/>
        <v>0</v>
      </c>
      <c r="BH394" s="139">
        <f t="shared" si="17"/>
        <v>0</v>
      </c>
      <c r="BI394" s="139">
        <f t="shared" si="18"/>
        <v>0</v>
      </c>
      <c r="BJ394" s="17" t="s">
        <v>82</v>
      </c>
      <c r="BK394" s="139">
        <f t="shared" si="19"/>
        <v>0</v>
      </c>
      <c r="BL394" s="17" t="s">
        <v>202</v>
      </c>
      <c r="BM394" s="138" t="s">
        <v>751</v>
      </c>
    </row>
    <row r="395" spans="2:65" s="1" customFormat="1" ht="16.5" customHeight="1">
      <c r="B395" s="32"/>
      <c r="C395" s="148" t="s">
        <v>752</v>
      </c>
      <c r="D395" s="148" t="s">
        <v>208</v>
      </c>
      <c r="E395" s="149" t="s">
        <v>753</v>
      </c>
      <c r="F395" s="150" t="s">
        <v>754</v>
      </c>
      <c r="G395" s="151" t="s">
        <v>146</v>
      </c>
      <c r="H395" s="152">
        <v>9</v>
      </c>
      <c r="I395" s="153"/>
      <c r="J395" s="154">
        <f t="shared" si="10"/>
        <v>0</v>
      </c>
      <c r="K395" s="150" t="s">
        <v>134</v>
      </c>
      <c r="L395" s="155"/>
      <c r="M395" s="156" t="s">
        <v>1</v>
      </c>
      <c r="N395" s="157" t="s">
        <v>42</v>
      </c>
      <c r="P395" s="136">
        <f t="shared" si="11"/>
        <v>0</v>
      </c>
      <c r="Q395" s="136">
        <v>2.9999999999999997E-4</v>
      </c>
      <c r="R395" s="136">
        <f t="shared" si="12"/>
        <v>2.6999999999999997E-3</v>
      </c>
      <c r="S395" s="136">
        <v>0</v>
      </c>
      <c r="T395" s="137">
        <f t="shared" si="13"/>
        <v>0</v>
      </c>
      <c r="AR395" s="138" t="s">
        <v>274</v>
      </c>
      <c r="AT395" s="138" t="s">
        <v>208</v>
      </c>
      <c r="AU395" s="138" t="s">
        <v>84</v>
      </c>
      <c r="AY395" s="17" t="s">
        <v>128</v>
      </c>
      <c r="BE395" s="139">
        <f t="shared" si="14"/>
        <v>0</v>
      </c>
      <c r="BF395" s="139">
        <f t="shared" si="15"/>
        <v>0</v>
      </c>
      <c r="BG395" s="139">
        <f t="shared" si="16"/>
        <v>0</v>
      </c>
      <c r="BH395" s="139">
        <f t="shared" si="17"/>
        <v>0</v>
      </c>
      <c r="BI395" s="139">
        <f t="shared" si="18"/>
        <v>0</v>
      </c>
      <c r="BJ395" s="17" t="s">
        <v>82</v>
      </c>
      <c r="BK395" s="139">
        <f t="shared" si="19"/>
        <v>0</v>
      </c>
      <c r="BL395" s="17" t="s">
        <v>202</v>
      </c>
      <c r="BM395" s="138" t="s">
        <v>755</v>
      </c>
    </row>
    <row r="396" spans="2:65" s="1" customFormat="1" ht="19.5">
      <c r="B396" s="32"/>
      <c r="D396" s="141" t="s">
        <v>564</v>
      </c>
      <c r="F396" s="178" t="s">
        <v>756</v>
      </c>
      <c r="I396" s="179"/>
      <c r="L396" s="32"/>
      <c r="M396" s="180"/>
      <c r="T396" s="56"/>
      <c r="AT396" s="17" t="s">
        <v>564</v>
      </c>
      <c r="AU396" s="17" t="s">
        <v>84</v>
      </c>
    </row>
    <row r="397" spans="2:65" s="1" customFormat="1" ht="16.5" customHeight="1">
      <c r="B397" s="32"/>
      <c r="C397" s="127" t="s">
        <v>757</v>
      </c>
      <c r="D397" s="127" t="s">
        <v>130</v>
      </c>
      <c r="E397" s="128" t="s">
        <v>758</v>
      </c>
      <c r="F397" s="129" t="s">
        <v>759</v>
      </c>
      <c r="G397" s="130" t="s">
        <v>146</v>
      </c>
      <c r="H397" s="131">
        <v>3</v>
      </c>
      <c r="I397" s="132"/>
      <c r="J397" s="133">
        <f>ROUND(I397*H397,1)</f>
        <v>0</v>
      </c>
      <c r="K397" s="129" t="s">
        <v>134</v>
      </c>
      <c r="L397" s="32"/>
      <c r="M397" s="134" t="s">
        <v>1</v>
      </c>
      <c r="N397" s="135" t="s">
        <v>42</v>
      </c>
      <c r="P397" s="136">
        <f>O397*H397</f>
        <v>0</v>
      </c>
      <c r="Q397" s="136">
        <v>0</v>
      </c>
      <c r="R397" s="136">
        <f>Q397*H397</f>
        <v>0</v>
      </c>
      <c r="S397" s="136">
        <v>0</v>
      </c>
      <c r="T397" s="137">
        <f>S397*H397</f>
        <v>0</v>
      </c>
      <c r="AR397" s="138" t="s">
        <v>202</v>
      </c>
      <c r="AT397" s="138" t="s">
        <v>130</v>
      </c>
      <c r="AU397" s="138" t="s">
        <v>84</v>
      </c>
      <c r="AY397" s="17" t="s">
        <v>128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7" t="s">
        <v>82</v>
      </c>
      <c r="BK397" s="139">
        <f>ROUND(I397*H397,1)</f>
        <v>0</v>
      </c>
      <c r="BL397" s="17" t="s">
        <v>202</v>
      </c>
      <c r="BM397" s="138" t="s">
        <v>760</v>
      </c>
    </row>
    <row r="398" spans="2:65" s="1" customFormat="1" ht="16.5" customHeight="1">
      <c r="B398" s="32"/>
      <c r="C398" s="148" t="s">
        <v>761</v>
      </c>
      <c r="D398" s="148" t="s">
        <v>208</v>
      </c>
      <c r="E398" s="149" t="s">
        <v>762</v>
      </c>
      <c r="F398" s="150" t="s">
        <v>763</v>
      </c>
      <c r="G398" s="151" t="s">
        <v>146</v>
      </c>
      <c r="H398" s="152">
        <v>3</v>
      </c>
      <c r="I398" s="153"/>
      <c r="J398" s="154">
        <f>ROUND(I398*H398,1)</f>
        <v>0</v>
      </c>
      <c r="K398" s="150" t="s">
        <v>134</v>
      </c>
      <c r="L398" s="155"/>
      <c r="M398" s="156" t="s">
        <v>1</v>
      </c>
      <c r="N398" s="157" t="s">
        <v>42</v>
      </c>
      <c r="P398" s="136">
        <f>O398*H398</f>
        <v>0</v>
      </c>
      <c r="Q398" s="136">
        <v>1.2999999999999999E-4</v>
      </c>
      <c r="R398" s="136">
        <f>Q398*H398</f>
        <v>3.8999999999999994E-4</v>
      </c>
      <c r="S398" s="136">
        <v>0</v>
      </c>
      <c r="T398" s="137">
        <f>S398*H398</f>
        <v>0</v>
      </c>
      <c r="AR398" s="138" t="s">
        <v>274</v>
      </c>
      <c r="AT398" s="138" t="s">
        <v>208</v>
      </c>
      <c r="AU398" s="138" t="s">
        <v>84</v>
      </c>
      <c r="AY398" s="17" t="s">
        <v>128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82</v>
      </c>
      <c r="BK398" s="139">
        <f>ROUND(I398*H398,1)</f>
        <v>0</v>
      </c>
      <c r="BL398" s="17" t="s">
        <v>202</v>
      </c>
      <c r="BM398" s="138" t="s">
        <v>764</v>
      </c>
    </row>
    <row r="399" spans="2:65" s="1" customFormat="1" ht="16.5" customHeight="1">
      <c r="B399" s="32"/>
      <c r="C399" s="127" t="s">
        <v>765</v>
      </c>
      <c r="D399" s="127" t="s">
        <v>130</v>
      </c>
      <c r="E399" s="128" t="s">
        <v>766</v>
      </c>
      <c r="F399" s="129" t="s">
        <v>767</v>
      </c>
      <c r="G399" s="130" t="s">
        <v>146</v>
      </c>
      <c r="H399" s="131">
        <v>59</v>
      </c>
      <c r="I399" s="132"/>
      <c r="J399" s="133">
        <f>ROUND(I399*H399,1)</f>
        <v>0</v>
      </c>
      <c r="K399" s="129" t="s">
        <v>134</v>
      </c>
      <c r="L399" s="32"/>
      <c r="M399" s="134" t="s">
        <v>1</v>
      </c>
      <c r="N399" s="135" t="s">
        <v>42</v>
      </c>
      <c r="P399" s="136">
        <f>O399*H399</f>
        <v>0</v>
      </c>
      <c r="Q399" s="136">
        <v>0</v>
      </c>
      <c r="R399" s="136">
        <f>Q399*H399</f>
        <v>0</v>
      </c>
      <c r="S399" s="136">
        <v>0</v>
      </c>
      <c r="T399" s="137">
        <f>S399*H399</f>
        <v>0</v>
      </c>
      <c r="AR399" s="138" t="s">
        <v>202</v>
      </c>
      <c r="AT399" s="138" t="s">
        <v>130</v>
      </c>
      <c r="AU399" s="138" t="s">
        <v>84</v>
      </c>
      <c r="AY399" s="17" t="s">
        <v>128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7" t="s">
        <v>82</v>
      </c>
      <c r="BK399" s="139">
        <f>ROUND(I399*H399,1)</f>
        <v>0</v>
      </c>
      <c r="BL399" s="17" t="s">
        <v>202</v>
      </c>
      <c r="BM399" s="138" t="s">
        <v>768</v>
      </c>
    </row>
    <row r="400" spans="2:65" s="1" customFormat="1" ht="16.5" customHeight="1">
      <c r="B400" s="32"/>
      <c r="C400" s="148" t="s">
        <v>769</v>
      </c>
      <c r="D400" s="148" t="s">
        <v>208</v>
      </c>
      <c r="E400" s="149" t="s">
        <v>770</v>
      </c>
      <c r="F400" s="150" t="s">
        <v>771</v>
      </c>
      <c r="G400" s="151" t="s">
        <v>146</v>
      </c>
      <c r="H400" s="152">
        <v>6</v>
      </c>
      <c r="I400" s="153"/>
      <c r="J400" s="154">
        <f>ROUND(I400*H400,1)</f>
        <v>0</v>
      </c>
      <c r="K400" s="150" t="s">
        <v>134</v>
      </c>
      <c r="L400" s="155"/>
      <c r="M400" s="156" t="s">
        <v>1</v>
      </c>
      <c r="N400" s="157" t="s">
        <v>42</v>
      </c>
      <c r="P400" s="136">
        <f>O400*H400</f>
        <v>0</v>
      </c>
      <c r="Q400" s="136">
        <v>4.2999999999999999E-4</v>
      </c>
      <c r="R400" s="136">
        <f>Q400*H400</f>
        <v>2.5799999999999998E-3</v>
      </c>
      <c r="S400" s="136">
        <v>0</v>
      </c>
      <c r="T400" s="137">
        <f>S400*H400</f>
        <v>0</v>
      </c>
      <c r="AR400" s="138" t="s">
        <v>274</v>
      </c>
      <c r="AT400" s="138" t="s">
        <v>208</v>
      </c>
      <c r="AU400" s="138" t="s">
        <v>84</v>
      </c>
      <c r="AY400" s="17" t="s">
        <v>128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82</v>
      </c>
      <c r="BK400" s="139">
        <f>ROUND(I400*H400,1)</f>
        <v>0</v>
      </c>
      <c r="BL400" s="17" t="s">
        <v>202</v>
      </c>
      <c r="BM400" s="138" t="s">
        <v>772</v>
      </c>
    </row>
    <row r="401" spans="2:65" s="1" customFormat="1" ht="16.5" customHeight="1">
      <c r="B401" s="32"/>
      <c r="C401" s="148" t="s">
        <v>773</v>
      </c>
      <c r="D401" s="148" t="s">
        <v>208</v>
      </c>
      <c r="E401" s="149" t="s">
        <v>774</v>
      </c>
      <c r="F401" s="150" t="s">
        <v>775</v>
      </c>
      <c r="G401" s="151" t="s">
        <v>146</v>
      </c>
      <c r="H401" s="152">
        <v>6</v>
      </c>
      <c r="I401" s="153"/>
      <c r="J401" s="154">
        <f>ROUND(I401*H401,1)</f>
        <v>0</v>
      </c>
      <c r="K401" s="150" t="s">
        <v>134</v>
      </c>
      <c r="L401" s="155"/>
      <c r="M401" s="156" t="s">
        <v>1</v>
      </c>
      <c r="N401" s="157" t="s">
        <v>42</v>
      </c>
      <c r="P401" s="136">
        <f>O401*H401</f>
        <v>0</v>
      </c>
      <c r="Q401" s="136">
        <v>1E-4</v>
      </c>
      <c r="R401" s="136">
        <f>Q401*H401</f>
        <v>6.0000000000000006E-4</v>
      </c>
      <c r="S401" s="136">
        <v>0</v>
      </c>
      <c r="T401" s="137">
        <f>S401*H401</f>
        <v>0</v>
      </c>
      <c r="AR401" s="138" t="s">
        <v>274</v>
      </c>
      <c r="AT401" s="138" t="s">
        <v>208</v>
      </c>
      <c r="AU401" s="138" t="s">
        <v>84</v>
      </c>
      <c r="AY401" s="17" t="s">
        <v>128</v>
      </c>
      <c r="BE401" s="139">
        <f>IF(N401="základní",J401,0)</f>
        <v>0</v>
      </c>
      <c r="BF401" s="139">
        <f>IF(N401="snížená",J401,0)</f>
        <v>0</v>
      </c>
      <c r="BG401" s="139">
        <f>IF(N401="zákl. přenesená",J401,0)</f>
        <v>0</v>
      </c>
      <c r="BH401" s="139">
        <f>IF(N401="sníž. přenesená",J401,0)</f>
        <v>0</v>
      </c>
      <c r="BI401" s="139">
        <f>IF(N401="nulová",J401,0)</f>
        <v>0</v>
      </c>
      <c r="BJ401" s="17" t="s">
        <v>82</v>
      </c>
      <c r="BK401" s="139">
        <f>ROUND(I401*H401,1)</f>
        <v>0</v>
      </c>
      <c r="BL401" s="17" t="s">
        <v>202</v>
      </c>
      <c r="BM401" s="138" t="s">
        <v>776</v>
      </c>
    </row>
    <row r="402" spans="2:65" s="1" customFormat="1" ht="19.5">
      <c r="B402" s="32"/>
      <c r="D402" s="141" t="s">
        <v>564</v>
      </c>
      <c r="F402" s="178" t="s">
        <v>777</v>
      </c>
      <c r="I402" s="179"/>
      <c r="L402" s="32"/>
      <c r="M402" s="180"/>
      <c r="T402" s="56"/>
      <c r="AT402" s="17" t="s">
        <v>564</v>
      </c>
      <c r="AU402" s="17" t="s">
        <v>84</v>
      </c>
    </row>
    <row r="403" spans="2:65" s="1" customFormat="1" ht="16.5" customHeight="1">
      <c r="B403" s="32"/>
      <c r="C403" s="148" t="s">
        <v>778</v>
      </c>
      <c r="D403" s="148" t="s">
        <v>208</v>
      </c>
      <c r="E403" s="149" t="s">
        <v>779</v>
      </c>
      <c r="F403" s="150" t="s">
        <v>780</v>
      </c>
      <c r="G403" s="151" t="s">
        <v>146</v>
      </c>
      <c r="H403" s="152">
        <v>9</v>
      </c>
      <c r="I403" s="153"/>
      <c r="J403" s="154">
        <f>ROUND(I403*H403,1)</f>
        <v>0</v>
      </c>
      <c r="K403" s="150" t="s">
        <v>134</v>
      </c>
      <c r="L403" s="155"/>
      <c r="M403" s="156" t="s">
        <v>1</v>
      </c>
      <c r="N403" s="157" t="s">
        <v>42</v>
      </c>
      <c r="P403" s="136">
        <f>O403*H403</f>
        <v>0</v>
      </c>
      <c r="Q403" s="136">
        <v>1.2999999999999999E-4</v>
      </c>
      <c r="R403" s="136">
        <f>Q403*H403</f>
        <v>1.1699999999999998E-3</v>
      </c>
      <c r="S403" s="136">
        <v>0</v>
      </c>
      <c r="T403" s="137">
        <f>S403*H403</f>
        <v>0</v>
      </c>
      <c r="AR403" s="138" t="s">
        <v>274</v>
      </c>
      <c r="AT403" s="138" t="s">
        <v>208</v>
      </c>
      <c r="AU403" s="138" t="s">
        <v>84</v>
      </c>
      <c r="AY403" s="17" t="s">
        <v>128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82</v>
      </c>
      <c r="BK403" s="139">
        <f>ROUND(I403*H403,1)</f>
        <v>0</v>
      </c>
      <c r="BL403" s="17" t="s">
        <v>202</v>
      </c>
      <c r="BM403" s="138" t="s">
        <v>781</v>
      </c>
    </row>
    <row r="404" spans="2:65" s="1" customFormat="1" ht="19.5">
      <c r="B404" s="32"/>
      <c r="D404" s="141" t="s">
        <v>564</v>
      </c>
      <c r="F404" s="178" t="s">
        <v>782</v>
      </c>
      <c r="I404" s="179"/>
      <c r="L404" s="32"/>
      <c r="M404" s="180"/>
      <c r="T404" s="56"/>
      <c r="AT404" s="17" t="s">
        <v>564</v>
      </c>
      <c r="AU404" s="17" t="s">
        <v>84</v>
      </c>
    </row>
    <row r="405" spans="2:65" s="1" customFormat="1" ht="16.5" customHeight="1">
      <c r="B405" s="32"/>
      <c r="C405" s="148" t="s">
        <v>783</v>
      </c>
      <c r="D405" s="148" t="s">
        <v>208</v>
      </c>
      <c r="E405" s="149" t="s">
        <v>784</v>
      </c>
      <c r="F405" s="150" t="s">
        <v>785</v>
      </c>
      <c r="G405" s="151" t="s">
        <v>146</v>
      </c>
      <c r="H405" s="152">
        <v>8</v>
      </c>
      <c r="I405" s="153"/>
      <c r="J405" s="154">
        <f>ROUND(I405*H405,1)</f>
        <v>0</v>
      </c>
      <c r="K405" s="150" t="s">
        <v>134</v>
      </c>
      <c r="L405" s="155"/>
      <c r="M405" s="156" t="s">
        <v>1</v>
      </c>
      <c r="N405" s="157" t="s">
        <v>42</v>
      </c>
      <c r="P405" s="136">
        <f>O405*H405</f>
        <v>0</v>
      </c>
      <c r="Q405" s="136">
        <v>1.6000000000000001E-4</v>
      </c>
      <c r="R405" s="136">
        <f>Q405*H405</f>
        <v>1.2800000000000001E-3</v>
      </c>
      <c r="S405" s="136">
        <v>0</v>
      </c>
      <c r="T405" s="137">
        <f>S405*H405</f>
        <v>0</v>
      </c>
      <c r="AR405" s="138" t="s">
        <v>274</v>
      </c>
      <c r="AT405" s="138" t="s">
        <v>208</v>
      </c>
      <c r="AU405" s="138" t="s">
        <v>84</v>
      </c>
      <c r="AY405" s="17" t="s">
        <v>128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7" t="s">
        <v>82</v>
      </c>
      <c r="BK405" s="139">
        <f>ROUND(I405*H405,1)</f>
        <v>0</v>
      </c>
      <c r="BL405" s="17" t="s">
        <v>202</v>
      </c>
      <c r="BM405" s="138" t="s">
        <v>786</v>
      </c>
    </row>
    <row r="406" spans="2:65" s="1" customFormat="1" ht="16.5" customHeight="1">
      <c r="B406" s="32"/>
      <c r="C406" s="148" t="s">
        <v>787</v>
      </c>
      <c r="D406" s="148" t="s">
        <v>208</v>
      </c>
      <c r="E406" s="149" t="s">
        <v>788</v>
      </c>
      <c r="F406" s="150" t="s">
        <v>789</v>
      </c>
      <c r="G406" s="151" t="s">
        <v>146</v>
      </c>
      <c r="H406" s="152">
        <v>6</v>
      </c>
      <c r="I406" s="153"/>
      <c r="J406" s="154">
        <f>ROUND(I406*H406,1)</f>
        <v>0</v>
      </c>
      <c r="K406" s="150" t="s">
        <v>134</v>
      </c>
      <c r="L406" s="155"/>
      <c r="M406" s="156" t="s">
        <v>1</v>
      </c>
      <c r="N406" s="157" t="s">
        <v>42</v>
      </c>
      <c r="P406" s="136">
        <f>O406*H406</f>
        <v>0</v>
      </c>
      <c r="Q406" s="136">
        <v>6.9999999999999994E-5</v>
      </c>
      <c r="R406" s="136">
        <f>Q406*H406</f>
        <v>4.1999999999999996E-4</v>
      </c>
      <c r="S406" s="136">
        <v>0</v>
      </c>
      <c r="T406" s="137">
        <f>S406*H406</f>
        <v>0</v>
      </c>
      <c r="AR406" s="138" t="s">
        <v>274</v>
      </c>
      <c r="AT406" s="138" t="s">
        <v>208</v>
      </c>
      <c r="AU406" s="138" t="s">
        <v>84</v>
      </c>
      <c r="AY406" s="17" t="s">
        <v>128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82</v>
      </c>
      <c r="BK406" s="139">
        <f>ROUND(I406*H406,1)</f>
        <v>0</v>
      </c>
      <c r="BL406" s="17" t="s">
        <v>202</v>
      </c>
      <c r="BM406" s="138" t="s">
        <v>790</v>
      </c>
    </row>
    <row r="407" spans="2:65" s="1" customFormat="1" ht="19.5">
      <c r="B407" s="32"/>
      <c r="D407" s="141" t="s">
        <v>564</v>
      </c>
      <c r="F407" s="178" t="s">
        <v>791</v>
      </c>
      <c r="I407" s="179"/>
      <c r="L407" s="32"/>
      <c r="M407" s="180"/>
      <c r="T407" s="56"/>
      <c r="AT407" s="17" t="s">
        <v>564</v>
      </c>
      <c r="AU407" s="17" t="s">
        <v>84</v>
      </c>
    </row>
    <row r="408" spans="2:65" s="1" customFormat="1" ht="16.5" customHeight="1">
      <c r="B408" s="32"/>
      <c r="C408" s="148" t="s">
        <v>792</v>
      </c>
      <c r="D408" s="148" t="s">
        <v>208</v>
      </c>
      <c r="E408" s="149" t="s">
        <v>793</v>
      </c>
      <c r="F408" s="150" t="s">
        <v>794</v>
      </c>
      <c r="G408" s="151" t="s">
        <v>146</v>
      </c>
      <c r="H408" s="152">
        <v>18</v>
      </c>
      <c r="I408" s="153"/>
      <c r="J408" s="154">
        <f>ROUND(I408*H408,1)</f>
        <v>0</v>
      </c>
      <c r="K408" s="150" t="s">
        <v>134</v>
      </c>
      <c r="L408" s="155"/>
      <c r="M408" s="156" t="s">
        <v>1</v>
      </c>
      <c r="N408" s="157" t="s">
        <v>42</v>
      </c>
      <c r="P408" s="136">
        <f>O408*H408</f>
        <v>0</v>
      </c>
      <c r="Q408" s="136">
        <v>1E-4</v>
      </c>
      <c r="R408" s="136">
        <f>Q408*H408</f>
        <v>1.8000000000000002E-3</v>
      </c>
      <c r="S408" s="136">
        <v>0</v>
      </c>
      <c r="T408" s="137">
        <f>S408*H408</f>
        <v>0</v>
      </c>
      <c r="AR408" s="138" t="s">
        <v>274</v>
      </c>
      <c r="AT408" s="138" t="s">
        <v>208</v>
      </c>
      <c r="AU408" s="138" t="s">
        <v>84</v>
      </c>
      <c r="AY408" s="17" t="s">
        <v>128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7" t="s">
        <v>82</v>
      </c>
      <c r="BK408" s="139">
        <f>ROUND(I408*H408,1)</f>
        <v>0</v>
      </c>
      <c r="BL408" s="17" t="s">
        <v>202</v>
      </c>
      <c r="BM408" s="138" t="s">
        <v>795</v>
      </c>
    </row>
    <row r="409" spans="2:65" s="1" customFormat="1" ht="19.5">
      <c r="B409" s="32"/>
      <c r="D409" s="141" t="s">
        <v>564</v>
      </c>
      <c r="F409" s="178" t="s">
        <v>796</v>
      </c>
      <c r="I409" s="179"/>
      <c r="L409" s="32"/>
      <c r="M409" s="180"/>
      <c r="T409" s="56"/>
      <c r="AT409" s="17" t="s">
        <v>564</v>
      </c>
      <c r="AU409" s="17" t="s">
        <v>84</v>
      </c>
    </row>
    <row r="410" spans="2:65" s="1" customFormat="1" ht="16.5" customHeight="1">
      <c r="B410" s="32"/>
      <c r="C410" s="148" t="s">
        <v>797</v>
      </c>
      <c r="D410" s="148" t="s">
        <v>208</v>
      </c>
      <c r="E410" s="149" t="s">
        <v>770</v>
      </c>
      <c r="F410" s="150" t="s">
        <v>771</v>
      </c>
      <c r="G410" s="151" t="s">
        <v>146</v>
      </c>
      <c r="H410" s="152">
        <v>6</v>
      </c>
      <c r="I410" s="153"/>
      <c r="J410" s="154">
        <f t="shared" ref="J410:J426" si="20">ROUND(I410*H410,1)</f>
        <v>0</v>
      </c>
      <c r="K410" s="150" t="s">
        <v>134</v>
      </c>
      <c r="L410" s="155"/>
      <c r="M410" s="156" t="s">
        <v>1</v>
      </c>
      <c r="N410" s="157" t="s">
        <v>42</v>
      </c>
      <c r="P410" s="136">
        <f t="shared" ref="P410:P426" si="21">O410*H410</f>
        <v>0</v>
      </c>
      <c r="Q410" s="136">
        <v>4.2999999999999999E-4</v>
      </c>
      <c r="R410" s="136">
        <f t="shared" ref="R410:R426" si="22">Q410*H410</f>
        <v>2.5799999999999998E-3</v>
      </c>
      <c r="S410" s="136">
        <v>0</v>
      </c>
      <c r="T410" s="137">
        <f t="shared" ref="T410:T426" si="23">S410*H410</f>
        <v>0</v>
      </c>
      <c r="AR410" s="138" t="s">
        <v>274</v>
      </c>
      <c r="AT410" s="138" t="s">
        <v>208</v>
      </c>
      <c r="AU410" s="138" t="s">
        <v>84</v>
      </c>
      <c r="AY410" s="17" t="s">
        <v>128</v>
      </c>
      <c r="BE410" s="139">
        <f t="shared" ref="BE410:BE426" si="24">IF(N410="základní",J410,0)</f>
        <v>0</v>
      </c>
      <c r="BF410" s="139">
        <f t="shared" ref="BF410:BF426" si="25">IF(N410="snížená",J410,0)</f>
        <v>0</v>
      </c>
      <c r="BG410" s="139">
        <f t="shared" ref="BG410:BG426" si="26">IF(N410="zákl. přenesená",J410,0)</f>
        <v>0</v>
      </c>
      <c r="BH410" s="139">
        <f t="shared" ref="BH410:BH426" si="27">IF(N410="sníž. přenesená",J410,0)</f>
        <v>0</v>
      </c>
      <c r="BI410" s="139">
        <f t="shared" ref="BI410:BI426" si="28">IF(N410="nulová",J410,0)</f>
        <v>0</v>
      </c>
      <c r="BJ410" s="17" t="s">
        <v>82</v>
      </c>
      <c r="BK410" s="139">
        <f t="shared" ref="BK410:BK426" si="29">ROUND(I410*H410,1)</f>
        <v>0</v>
      </c>
      <c r="BL410" s="17" t="s">
        <v>202</v>
      </c>
      <c r="BM410" s="138" t="s">
        <v>798</v>
      </c>
    </row>
    <row r="411" spans="2:65" s="1" customFormat="1" ht="16.5" customHeight="1">
      <c r="B411" s="32"/>
      <c r="C411" s="127" t="s">
        <v>799</v>
      </c>
      <c r="D411" s="127" t="s">
        <v>130</v>
      </c>
      <c r="E411" s="128" t="s">
        <v>800</v>
      </c>
      <c r="F411" s="129" t="s">
        <v>801</v>
      </c>
      <c r="G411" s="130" t="s">
        <v>146</v>
      </c>
      <c r="H411" s="131">
        <v>3</v>
      </c>
      <c r="I411" s="132"/>
      <c r="J411" s="133">
        <f t="shared" si="20"/>
        <v>0</v>
      </c>
      <c r="K411" s="129" t="s">
        <v>134</v>
      </c>
      <c r="L411" s="32"/>
      <c r="M411" s="134" t="s">
        <v>1</v>
      </c>
      <c r="N411" s="135" t="s">
        <v>42</v>
      </c>
      <c r="P411" s="136">
        <f t="shared" si="21"/>
        <v>0</v>
      </c>
      <c r="Q411" s="136">
        <v>0</v>
      </c>
      <c r="R411" s="136">
        <f t="shared" si="22"/>
        <v>0</v>
      </c>
      <c r="S411" s="136">
        <v>0</v>
      </c>
      <c r="T411" s="137">
        <f t="shared" si="23"/>
        <v>0</v>
      </c>
      <c r="AR411" s="138" t="s">
        <v>202</v>
      </c>
      <c r="AT411" s="138" t="s">
        <v>130</v>
      </c>
      <c r="AU411" s="138" t="s">
        <v>84</v>
      </c>
      <c r="AY411" s="17" t="s">
        <v>128</v>
      </c>
      <c r="BE411" s="139">
        <f t="shared" si="24"/>
        <v>0</v>
      </c>
      <c r="BF411" s="139">
        <f t="shared" si="25"/>
        <v>0</v>
      </c>
      <c r="BG411" s="139">
        <f t="shared" si="26"/>
        <v>0</v>
      </c>
      <c r="BH411" s="139">
        <f t="shared" si="27"/>
        <v>0</v>
      </c>
      <c r="BI411" s="139">
        <f t="shared" si="28"/>
        <v>0</v>
      </c>
      <c r="BJ411" s="17" t="s">
        <v>82</v>
      </c>
      <c r="BK411" s="139">
        <f t="shared" si="29"/>
        <v>0</v>
      </c>
      <c r="BL411" s="17" t="s">
        <v>202</v>
      </c>
      <c r="BM411" s="138" t="s">
        <v>802</v>
      </c>
    </row>
    <row r="412" spans="2:65" s="1" customFormat="1" ht="16.5" customHeight="1">
      <c r="B412" s="32"/>
      <c r="C412" s="148" t="s">
        <v>803</v>
      </c>
      <c r="D412" s="148" t="s">
        <v>208</v>
      </c>
      <c r="E412" s="149" t="s">
        <v>804</v>
      </c>
      <c r="F412" s="150" t="s">
        <v>805</v>
      </c>
      <c r="G412" s="151" t="s">
        <v>146</v>
      </c>
      <c r="H412" s="152">
        <v>3</v>
      </c>
      <c r="I412" s="153"/>
      <c r="J412" s="154">
        <f t="shared" si="20"/>
        <v>0</v>
      </c>
      <c r="K412" s="150" t="s">
        <v>134</v>
      </c>
      <c r="L412" s="155"/>
      <c r="M412" s="156" t="s">
        <v>1</v>
      </c>
      <c r="N412" s="157" t="s">
        <v>42</v>
      </c>
      <c r="P412" s="136">
        <f t="shared" si="21"/>
        <v>0</v>
      </c>
      <c r="Q412" s="136">
        <v>4.1999999999999997E-3</v>
      </c>
      <c r="R412" s="136">
        <f t="shared" si="22"/>
        <v>1.26E-2</v>
      </c>
      <c r="S412" s="136">
        <v>0</v>
      </c>
      <c r="T412" s="137">
        <f t="shared" si="23"/>
        <v>0</v>
      </c>
      <c r="AR412" s="138" t="s">
        <v>274</v>
      </c>
      <c r="AT412" s="138" t="s">
        <v>208</v>
      </c>
      <c r="AU412" s="138" t="s">
        <v>84</v>
      </c>
      <c r="AY412" s="17" t="s">
        <v>128</v>
      </c>
      <c r="BE412" s="139">
        <f t="shared" si="24"/>
        <v>0</v>
      </c>
      <c r="BF412" s="139">
        <f t="shared" si="25"/>
        <v>0</v>
      </c>
      <c r="BG412" s="139">
        <f t="shared" si="26"/>
        <v>0</v>
      </c>
      <c r="BH412" s="139">
        <f t="shared" si="27"/>
        <v>0</v>
      </c>
      <c r="BI412" s="139">
        <f t="shared" si="28"/>
        <v>0</v>
      </c>
      <c r="BJ412" s="17" t="s">
        <v>82</v>
      </c>
      <c r="BK412" s="139">
        <f t="shared" si="29"/>
        <v>0</v>
      </c>
      <c r="BL412" s="17" t="s">
        <v>202</v>
      </c>
      <c r="BM412" s="138" t="s">
        <v>806</v>
      </c>
    </row>
    <row r="413" spans="2:65" s="1" customFormat="1" ht="16.5" customHeight="1">
      <c r="B413" s="32"/>
      <c r="C413" s="127" t="s">
        <v>807</v>
      </c>
      <c r="D413" s="127" t="s">
        <v>130</v>
      </c>
      <c r="E413" s="128" t="s">
        <v>808</v>
      </c>
      <c r="F413" s="129" t="s">
        <v>809</v>
      </c>
      <c r="G413" s="130" t="s">
        <v>146</v>
      </c>
      <c r="H413" s="131">
        <v>16</v>
      </c>
      <c r="I413" s="132"/>
      <c r="J413" s="133">
        <f t="shared" si="20"/>
        <v>0</v>
      </c>
      <c r="K413" s="129" t="s">
        <v>134</v>
      </c>
      <c r="L413" s="32"/>
      <c r="M413" s="134" t="s">
        <v>1</v>
      </c>
      <c r="N413" s="135" t="s">
        <v>42</v>
      </c>
      <c r="P413" s="136">
        <f t="shared" si="21"/>
        <v>0</v>
      </c>
      <c r="Q413" s="136">
        <v>0</v>
      </c>
      <c r="R413" s="136">
        <f t="shared" si="22"/>
        <v>0</v>
      </c>
      <c r="S413" s="136">
        <v>0</v>
      </c>
      <c r="T413" s="137">
        <f t="shared" si="23"/>
        <v>0</v>
      </c>
      <c r="AR413" s="138" t="s">
        <v>202</v>
      </c>
      <c r="AT413" s="138" t="s">
        <v>130</v>
      </c>
      <c r="AU413" s="138" t="s">
        <v>84</v>
      </c>
      <c r="AY413" s="17" t="s">
        <v>128</v>
      </c>
      <c r="BE413" s="139">
        <f t="shared" si="24"/>
        <v>0</v>
      </c>
      <c r="BF413" s="139">
        <f t="shared" si="25"/>
        <v>0</v>
      </c>
      <c r="BG413" s="139">
        <f t="shared" si="26"/>
        <v>0</v>
      </c>
      <c r="BH413" s="139">
        <f t="shared" si="27"/>
        <v>0</v>
      </c>
      <c r="BI413" s="139">
        <f t="shared" si="28"/>
        <v>0</v>
      </c>
      <c r="BJ413" s="17" t="s">
        <v>82</v>
      </c>
      <c r="BK413" s="139">
        <f t="shared" si="29"/>
        <v>0</v>
      </c>
      <c r="BL413" s="17" t="s">
        <v>202</v>
      </c>
      <c r="BM413" s="138" t="s">
        <v>810</v>
      </c>
    </row>
    <row r="414" spans="2:65" s="1" customFormat="1" ht="16.5" customHeight="1">
      <c r="B414" s="32"/>
      <c r="C414" s="127" t="s">
        <v>811</v>
      </c>
      <c r="D414" s="127" t="s">
        <v>130</v>
      </c>
      <c r="E414" s="128" t="s">
        <v>812</v>
      </c>
      <c r="F414" s="129" t="s">
        <v>813</v>
      </c>
      <c r="G414" s="130" t="s">
        <v>146</v>
      </c>
      <c r="H414" s="131">
        <v>3</v>
      </c>
      <c r="I414" s="132"/>
      <c r="J414" s="133">
        <f t="shared" si="20"/>
        <v>0</v>
      </c>
      <c r="K414" s="129" t="s">
        <v>134</v>
      </c>
      <c r="L414" s="32"/>
      <c r="M414" s="134" t="s">
        <v>1</v>
      </c>
      <c r="N414" s="135" t="s">
        <v>42</v>
      </c>
      <c r="P414" s="136">
        <f t="shared" si="21"/>
        <v>0</v>
      </c>
      <c r="Q414" s="136">
        <v>0</v>
      </c>
      <c r="R414" s="136">
        <f t="shared" si="22"/>
        <v>0</v>
      </c>
      <c r="S414" s="136">
        <v>0</v>
      </c>
      <c r="T414" s="137">
        <f t="shared" si="23"/>
        <v>0</v>
      </c>
      <c r="AR414" s="138" t="s">
        <v>202</v>
      </c>
      <c r="AT414" s="138" t="s">
        <v>130</v>
      </c>
      <c r="AU414" s="138" t="s">
        <v>84</v>
      </c>
      <c r="AY414" s="17" t="s">
        <v>128</v>
      </c>
      <c r="BE414" s="139">
        <f t="shared" si="24"/>
        <v>0</v>
      </c>
      <c r="BF414" s="139">
        <f t="shared" si="25"/>
        <v>0</v>
      </c>
      <c r="BG414" s="139">
        <f t="shared" si="26"/>
        <v>0</v>
      </c>
      <c r="BH414" s="139">
        <f t="shared" si="27"/>
        <v>0</v>
      </c>
      <c r="BI414" s="139">
        <f t="shared" si="28"/>
        <v>0</v>
      </c>
      <c r="BJ414" s="17" t="s">
        <v>82</v>
      </c>
      <c r="BK414" s="139">
        <f t="shared" si="29"/>
        <v>0</v>
      </c>
      <c r="BL414" s="17" t="s">
        <v>202</v>
      </c>
      <c r="BM414" s="138" t="s">
        <v>814</v>
      </c>
    </row>
    <row r="415" spans="2:65" s="1" customFormat="1" ht="16.5" customHeight="1">
      <c r="B415" s="32"/>
      <c r="C415" s="148" t="s">
        <v>815</v>
      </c>
      <c r="D415" s="148" t="s">
        <v>208</v>
      </c>
      <c r="E415" s="149" t="s">
        <v>816</v>
      </c>
      <c r="F415" s="150" t="s">
        <v>817</v>
      </c>
      <c r="G415" s="151" t="s">
        <v>146</v>
      </c>
      <c r="H415" s="152">
        <v>3</v>
      </c>
      <c r="I415" s="153"/>
      <c r="J415" s="154">
        <f t="shared" si="20"/>
        <v>0</v>
      </c>
      <c r="K415" s="150" t="s">
        <v>134</v>
      </c>
      <c r="L415" s="155"/>
      <c r="M415" s="156" t="s">
        <v>1</v>
      </c>
      <c r="N415" s="157" t="s">
        <v>42</v>
      </c>
      <c r="P415" s="136">
        <f t="shared" si="21"/>
        <v>0</v>
      </c>
      <c r="Q415" s="136">
        <v>0</v>
      </c>
      <c r="R415" s="136">
        <f t="shared" si="22"/>
        <v>0</v>
      </c>
      <c r="S415" s="136">
        <v>0</v>
      </c>
      <c r="T415" s="137">
        <f t="shared" si="23"/>
        <v>0</v>
      </c>
      <c r="AR415" s="138" t="s">
        <v>274</v>
      </c>
      <c r="AT415" s="138" t="s">
        <v>208</v>
      </c>
      <c r="AU415" s="138" t="s">
        <v>84</v>
      </c>
      <c r="AY415" s="17" t="s">
        <v>128</v>
      </c>
      <c r="BE415" s="139">
        <f t="shared" si="24"/>
        <v>0</v>
      </c>
      <c r="BF415" s="139">
        <f t="shared" si="25"/>
        <v>0</v>
      </c>
      <c r="BG415" s="139">
        <f t="shared" si="26"/>
        <v>0</v>
      </c>
      <c r="BH415" s="139">
        <f t="shared" si="27"/>
        <v>0</v>
      </c>
      <c r="BI415" s="139">
        <f t="shared" si="28"/>
        <v>0</v>
      </c>
      <c r="BJ415" s="17" t="s">
        <v>82</v>
      </c>
      <c r="BK415" s="139">
        <f t="shared" si="29"/>
        <v>0</v>
      </c>
      <c r="BL415" s="17" t="s">
        <v>202</v>
      </c>
      <c r="BM415" s="138" t="s">
        <v>818</v>
      </c>
    </row>
    <row r="416" spans="2:65" s="1" customFormat="1" ht="16.5" customHeight="1">
      <c r="B416" s="32"/>
      <c r="C416" s="127" t="s">
        <v>819</v>
      </c>
      <c r="D416" s="127" t="s">
        <v>130</v>
      </c>
      <c r="E416" s="128" t="s">
        <v>820</v>
      </c>
      <c r="F416" s="129" t="s">
        <v>821</v>
      </c>
      <c r="G416" s="130" t="s">
        <v>146</v>
      </c>
      <c r="H416" s="131">
        <v>9</v>
      </c>
      <c r="I416" s="132"/>
      <c r="J416" s="133">
        <f t="shared" si="20"/>
        <v>0</v>
      </c>
      <c r="K416" s="129" t="s">
        <v>134</v>
      </c>
      <c r="L416" s="32"/>
      <c r="M416" s="134" t="s">
        <v>1</v>
      </c>
      <c r="N416" s="135" t="s">
        <v>42</v>
      </c>
      <c r="P416" s="136">
        <f t="shared" si="21"/>
        <v>0</v>
      </c>
      <c r="Q416" s="136">
        <v>0</v>
      </c>
      <c r="R416" s="136">
        <f t="shared" si="22"/>
        <v>0</v>
      </c>
      <c r="S416" s="136">
        <v>0</v>
      </c>
      <c r="T416" s="137">
        <f t="shared" si="23"/>
        <v>0</v>
      </c>
      <c r="AR416" s="138" t="s">
        <v>202</v>
      </c>
      <c r="AT416" s="138" t="s">
        <v>130</v>
      </c>
      <c r="AU416" s="138" t="s">
        <v>84</v>
      </c>
      <c r="AY416" s="17" t="s">
        <v>128</v>
      </c>
      <c r="BE416" s="139">
        <f t="shared" si="24"/>
        <v>0</v>
      </c>
      <c r="BF416" s="139">
        <f t="shared" si="25"/>
        <v>0</v>
      </c>
      <c r="BG416" s="139">
        <f t="shared" si="26"/>
        <v>0</v>
      </c>
      <c r="BH416" s="139">
        <f t="shared" si="27"/>
        <v>0</v>
      </c>
      <c r="BI416" s="139">
        <f t="shared" si="28"/>
        <v>0</v>
      </c>
      <c r="BJ416" s="17" t="s">
        <v>82</v>
      </c>
      <c r="BK416" s="139">
        <f t="shared" si="29"/>
        <v>0</v>
      </c>
      <c r="BL416" s="17" t="s">
        <v>202</v>
      </c>
      <c r="BM416" s="138" t="s">
        <v>822</v>
      </c>
    </row>
    <row r="417" spans="2:65" s="1" customFormat="1" ht="16.5" customHeight="1">
      <c r="B417" s="32"/>
      <c r="C417" s="148" t="s">
        <v>823</v>
      </c>
      <c r="D417" s="148" t="s">
        <v>208</v>
      </c>
      <c r="E417" s="149" t="s">
        <v>824</v>
      </c>
      <c r="F417" s="150" t="s">
        <v>825</v>
      </c>
      <c r="G417" s="151" t="s">
        <v>146</v>
      </c>
      <c r="H417" s="152">
        <v>9</v>
      </c>
      <c r="I417" s="153"/>
      <c r="J417" s="154">
        <f t="shared" si="20"/>
        <v>0</v>
      </c>
      <c r="K417" s="150" t="s">
        <v>134</v>
      </c>
      <c r="L417" s="155"/>
      <c r="M417" s="156" t="s">
        <v>1</v>
      </c>
      <c r="N417" s="157" t="s">
        <v>42</v>
      </c>
      <c r="P417" s="136">
        <f t="shared" si="21"/>
        <v>0</v>
      </c>
      <c r="Q417" s="136">
        <v>2.2000000000000001E-3</v>
      </c>
      <c r="R417" s="136">
        <f t="shared" si="22"/>
        <v>1.9800000000000002E-2</v>
      </c>
      <c r="S417" s="136">
        <v>0</v>
      </c>
      <c r="T417" s="137">
        <f t="shared" si="23"/>
        <v>0</v>
      </c>
      <c r="AR417" s="138" t="s">
        <v>274</v>
      </c>
      <c r="AT417" s="138" t="s">
        <v>208</v>
      </c>
      <c r="AU417" s="138" t="s">
        <v>84</v>
      </c>
      <c r="AY417" s="17" t="s">
        <v>128</v>
      </c>
      <c r="BE417" s="139">
        <f t="shared" si="24"/>
        <v>0</v>
      </c>
      <c r="BF417" s="139">
        <f t="shared" si="25"/>
        <v>0</v>
      </c>
      <c r="BG417" s="139">
        <f t="shared" si="26"/>
        <v>0</v>
      </c>
      <c r="BH417" s="139">
        <f t="shared" si="27"/>
        <v>0</v>
      </c>
      <c r="BI417" s="139">
        <f t="shared" si="28"/>
        <v>0</v>
      </c>
      <c r="BJ417" s="17" t="s">
        <v>82</v>
      </c>
      <c r="BK417" s="139">
        <f t="shared" si="29"/>
        <v>0</v>
      </c>
      <c r="BL417" s="17" t="s">
        <v>202</v>
      </c>
      <c r="BM417" s="138" t="s">
        <v>826</v>
      </c>
    </row>
    <row r="418" spans="2:65" s="1" customFormat="1" ht="16.5" customHeight="1">
      <c r="B418" s="32"/>
      <c r="C418" s="127" t="s">
        <v>827</v>
      </c>
      <c r="D418" s="127" t="s">
        <v>130</v>
      </c>
      <c r="E418" s="128" t="s">
        <v>828</v>
      </c>
      <c r="F418" s="129" t="s">
        <v>829</v>
      </c>
      <c r="G418" s="130" t="s">
        <v>146</v>
      </c>
      <c r="H418" s="131">
        <v>3</v>
      </c>
      <c r="I418" s="132"/>
      <c r="J418" s="133">
        <f t="shared" si="20"/>
        <v>0</v>
      </c>
      <c r="K418" s="129" t="s">
        <v>134</v>
      </c>
      <c r="L418" s="32"/>
      <c r="M418" s="134" t="s">
        <v>1</v>
      </c>
      <c r="N418" s="135" t="s">
        <v>42</v>
      </c>
      <c r="P418" s="136">
        <f t="shared" si="21"/>
        <v>0</v>
      </c>
      <c r="Q418" s="136">
        <v>0</v>
      </c>
      <c r="R418" s="136">
        <f t="shared" si="22"/>
        <v>0</v>
      </c>
      <c r="S418" s="136">
        <v>0</v>
      </c>
      <c r="T418" s="137">
        <f t="shared" si="23"/>
        <v>0</v>
      </c>
      <c r="AR418" s="138" t="s">
        <v>202</v>
      </c>
      <c r="AT418" s="138" t="s">
        <v>130</v>
      </c>
      <c r="AU418" s="138" t="s">
        <v>84</v>
      </c>
      <c r="AY418" s="17" t="s">
        <v>128</v>
      </c>
      <c r="BE418" s="139">
        <f t="shared" si="24"/>
        <v>0</v>
      </c>
      <c r="BF418" s="139">
        <f t="shared" si="25"/>
        <v>0</v>
      </c>
      <c r="BG418" s="139">
        <f t="shared" si="26"/>
        <v>0</v>
      </c>
      <c r="BH418" s="139">
        <f t="shared" si="27"/>
        <v>0</v>
      </c>
      <c r="BI418" s="139">
        <f t="shared" si="28"/>
        <v>0</v>
      </c>
      <c r="BJ418" s="17" t="s">
        <v>82</v>
      </c>
      <c r="BK418" s="139">
        <f t="shared" si="29"/>
        <v>0</v>
      </c>
      <c r="BL418" s="17" t="s">
        <v>202</v>
      </c>
      <c r="BM418" s="138" t="s">
        <v>830</v>
      </c>
    </row>
    <row r="419" spans="2:65" s="1" customFormat="1" ht="16.5" customHeight="1">
      <c r="B419" s="32"/>
      <c r="C419" s="148" t="s">
        <v>831</v>
      </c>
      <c r="D419" s="148" t="s">
        <v>208</v>
      </c>
      <c r="E419" s="149" t="s">
        <v>832</v>
      </c>
      <c r="F419" s="150" t="s">
        <v>833</v>
      </c>
      <c r="G419" s="151" t="s">
        <v>146</v>
      </c>
      <c r="H419" s="152">
        <v>3</v>
      </c>
      <c r="I419" s="153"/>
      <c r="J419" s="154">
        <f t="shared" si="20"/>
        <v>0</v>
      </c>
      <c r="K419" s="150" t="s">
        <v>134</v>
      </c>
      <c r="L419" s="155"/>
      <c r="M419" s="156" t="s">
        <v>1</v>
      </c>
      <c r="N419" s="157" t="s">
        <v>42</v>
      </c>
      <c r="P419" s="136">
        <f t="shared" si="21"/>
        <v>0</v>
      </c>
      <c r="Q419" s="136">
        <v>2E-3</v>
      </c>
      <c r="R419" s="136">
        <f t="shared" si="22"/>
        <v>6.0000000000000001E-3</v>
      </c>
      <c r="S419" s="136">
        <v>0</v>
      </c>
      <c r="T419" s="137">
        <f t="shared" si="23"/>
        <v>0</v>
      </c>
      <c r="AR419" s="138" t="s">
        <v>274</v>
      </c>
      <c r="AT419" s="138" t="s">
        <v>208</v>
      </c>
      <c r="AU419" s="138" t="s">
        <v>84</v>
      </c>
      <c r="AY419" s="17" t="s">
        <v>128</v>
      </c>
      <c r="BE419" s="139">
        <f t="shared" si="24"/>
        <v>0</v>
      </c>
      <c r="BF419" s="139">
        <f t="shared" si="25"/>
        <v>0</v>
      </c>
      <c r="BG419" s="139">
        <f t="shared" si="26"/>
        <v>0</v>
      </c>
      <c r="BH419" s="139">
        <f t="shared" si="27"/>
        <v>0</v>
      </c>
      <c r="BI419" s="139">
        <f t="shared" si="28"/>
        <v>0</v>
      </c>
      <c r="BJ419" s="17" t="s">
        <v>82</v>
      </c>
      <c r="BK419" s="139">
        <f t="shared" si="29"/>
        <v>0</v>
      </c>
      <c r="BL419" s="17" t="s">
        <v>202</v>
      </c>
      <c r="BM419" s="138" t="s">
        <v>834</v>
      </c>
    </row>
    <row r="420" spans="2:65" s="1" customFormat="1" ht="16.5" customHeight="1">
      <c r="B420" s="32"/>
      <c r="C420" s="148" t="s">
        <v>835</v>
      </c>
      <c r="D420" s="148" t="s">
        <v>208</v>
      </c>
      <c r="E420" s="149" t="s">
        <v>836</v>
      </c>
      <c r="F420" s="150" t="s">
        <v>837</v>
      </c>
      <c r="G420" s="151" t="s">
        <v>146</v>
      </c>
      <c r="H420" s="152">
        <v>6</v>
      </c>
      <c r="I420" s="153"/>
      <c r="J420" s="154">
        <f t="shared" si="20"/>
        <v>0</v>
      </c>
      <c r="K420" s="150" t="s">
        <v>134</v>
      </c>
      <c r="L420" s="155"/>
      <c r="M420" s="156" t="s">
        <v>1</v>
      </c>
      <c r="N420" s="157" t="s">
        <v>42</v>
      </c>
      <c r="P420" s="136">
        <f t="shared" si="21"/>
        <v>0</v>
      </c>
      <c r="Q420" s="136">
        <v>1.2E-2</v>
      </c>
      <c r="R420" s="136">
        <f t="shared" si="22"/>
        <v>7.2000000000000008E-2</v>
      </c>
      <c r="S420" s="136">
        <v>0</v>
      </c>
      <c r="T420" s="137">
        <f t="shared" si="23"/>
        <v>0</v>
      </c>
      <c r="AR420" s="138" t="s">
        <v>274</v>
      </c>
      <c r="AT420" s="138" t="s">
        <v>208</v>
      </c>
      <c r="AU420" s="138" t="s">
        <v>84</v>
      </c>
      <c r="AY420" s="17" t="s">
        <v>128</v>
      </c>
      <c r="BE420" s="139">
        <f t="shared" si="24"/>
        <v>0</v>
      </c>
      <c r="BF420" s="139">
        <f t="shared" si="25"/>
        <v>0</v>
      </c>
      <c r="BG420" s="139">
        <f t="shared" si="26"/>
        <v>0</v>
      </c>
      <c r="BH420" s="139">
        <f t="shared" si="27"/>
        <v>0</v>
      </c>
      <c r="BI420" s="139">
        <f t="shared" si="28"/>
        <v>0</v>
      </c>
      <c r="BJ420" s="17" t="s">
        <v>82</v>
      </c>
      <c r="BK420" s="139">
        <f t="shared" si="29"/>
        <v>0</v>
      </c>
      <c r="BL420" s="17" t="s">
        <v>202</v>
      </c>
      <c r="BM420" s="138" t="s">
        <v>838</v>
      </c>
    </row>
    <row r="421" spans="2:65" s="1" customFormat="1" ht="16.5" customHeight="1">
      <c r="B421" s="32"/>
      <c r="C421" s="127" t="s">
        <v>839</v>
      </c>
      <c r="D421" s="127" t="s">
        <v>130</v>
      </c>
      <c r="E421" s="128" t="s">
        <v>840</v>
      </c>
      <c r="F421" s="129" t="s">
        <v>841</v>
      </c>
      <c r="G421" s="130" t="s">
        <v>146</v>
      </c>
      <c r="H421" s="131">
        <v>9</v>
      </c>
      <c r="I421" s="132"/>
      <c r="J421" s="133">
        <f t="shared" si="20"/>
        <v>0</v>
      </c>
      <c r="K421" s="129" t="s">
        <v>134</v>
      </c>
      <c r="L421" s="32"/>
      <c r="M421" s="134" t="s">
        <v>1</v>
      </c>
      <c r="N421" s="135" t="s">
        <v>42</v>
      </c>
      <c r="P421" s="136">
        <f t="shared" si="21"/>
        <v>0</v>
      </c>
      <c r="Q421" s="136">
        <v>0</v>
      </c>
      <c r="R421" s="136">
        <f t="shared" si="22"/>
        <v>0</v>
      </c>
      <c r="S421" s="136">
        <v>0</v>
      </c>
      <c r="T421" s="137">
        <f t="shared" si="23"/>
        <v>0</v>
      </c>
      <c r="AR421" s="138" t="s">
        <v>202</v>
      </c>
      <c r="AT421" s="138" t="s">
        <v>130</v>
      </c>
      <c r="AU421" s="138" t="s">
        <v>84</v>
      </c>
      <c r="AY421" s="17" t="s">
        <v>128</v>
      </c>
      <c r="BE421" s="139">
        <f t="shared" si="24"/>
        <v>0</v>
      </c>
      <c r="BF421" s="139">
        <f t="shared" si="25"/>
        <v>0</v>
      </c>
      <c r="BG421" s="139">
        <f t="shared" si="26"/>
        <v>0</v>
      </c>
      <c r="BH421" s="139">
        <f t="shared" si="27"/>
        <v>0</v>
      </c>
      <c r="BI421" s="139">
        <f t="shared" si="28"/>
        <v>0</v>
      </c>
      <c r="BJ421" s="17" t="s">
        <v>82</v>
      </c>
      <c r="BK421" s="139">
        <f t="shared" si="29"/>
        <v>0</v>
      </c>
      <c r="BL421" s="17" t="s">
        <v>202</v>
      </c>
      <c r="BM421" s="138" t="s">
        <v>842</v>
      </c>
    </row>
    <row r="422" spans="2:65" s="1" customFormat="1" ht="16.5" customHeight="1">
      <c r="B422" s="32"/>
      <c r="C422" s="148" t="s">
        <v>843</v>
      </c>
      <c r="D422" s="148" t="s">
        <v>208</v>
      </c>
      <c r="E422" s="149" t="s">
        <v>844</v>
      </c>
      <c r="F422" s="150" t="s">
        <v>845</v>
      </c>
      <c r="G422" s="151" t="s">
        <v>146</v>
      </c>
      <c r="H422" s="152">
        <v>9</v>
      </c>
      <c r="I422" s="153"/>
      <c r="J422" s="154">
        <f t="shared" si="20"/>
        <v>0</v>
      </c>
      <c r="K422" s="150" t="s">
        <v>134</v>
      </c>
      <c r="L422" s="155"/>
      <c r="M422" s="156" t="s">
        <v>1</v>
      </c>
      <c r="N422" s="157" t="s">
        <v>42</v>
      </c>
      <c r="P422" s="136">
        <f t="shared" si="21"/>
        <v>0</v>
      </c>
      <c r="Q422" s="136">
        <v>1.7000000000000001E-2</v>
      </c>
      <c r="R422" s="136">
        <f t="shared" si="22"/>
        <v>0.15300000000000002</v>
      </c>
      <c r="S422" s="136">
        <v>0</v>
      </c>
      <c r="T422" s="137">
        <f t="shared" si="23"/>
        <v>0</v>
      </c>
      <c r="AR422" s="138" t="s">
        <v>274</v>
      </c>
      <c r="AT422" s="138" t="s">
        <v>208</v>
      </c>
      <c r="AU422" s="138" t="s">
        <v>84</v>
      </c>
      <c r="AY422" s="17" t="s">
        <v>128</v>
      </c>
      <c r="BE422" s="139">
        <f t="shared" si="24"/>
        <v>0</v>
      </c>
      <c r="BF422" s="139">
        <f t="shared" si="25"/>
        <v>0</v>
      </c>
      <c r="BG422" s="139">
        <f t="shared" si="26"/>
        <v>0</v>
      </c>
      <c r="BH422" s="139">
        <f t="shared" si="27"/>
        <v>0</v>
      </c>
      <c r="BI422" s="139">
        <f t="shared" si="28"/>
        <v>0</v>
      </c>
      <c r="BJ422" s="17" t="s">
        <v>82</v>
      </c>
      <c r="BK422" s="139">
        <f t="shared" si="29"/>
        <v>0</v>
      </c>
      <c r="BL422" s="17" t="s">
        <v>202</v>
      </c>
      <c r="BM422" s="138" t="s">
        <v>846</v>
      </c>
    </row>
    <row r="423" spans="2:65" s="1" customFormat="1" ht="16.5" customHeight="1">
      <c r="B423" s="32"/>
      <c r="C423" s="127" t="s">
        <v>847</v>
      </c>
      <c r="D423" s="127" t="s">
        <v>130</v>
      </c>
      <c r="E423" s="128" t="s">
        <v>848</v>
      </c>
      <c r="F423" s="129" t="s">
        <v>849</v>
      </c>
      <c r="G423" s="130" t="s">
        <v>146</v>
      </c>
      <c r="H423" s="131">
        <v>1</v>
      </c>
      <c r="I423" s="132"/>
      <c r="J423" s="133">
        <f t="shared" si="20"/>
        <v>0</v>
      </c>
      <c r="K423" s="129" t="s">
        <v>134</v>
      </c>
      <c r="L423" s="32"/>
      <c r="M423" s="134" t="s">
        <v>1</v>
      </c>
      <c r="N423" s="135" t="s">
        <v>42</v>
      </c>
      <c r="P423" s="136">
        <f t="shared" si="21"/>
        <v>0</v>
      </c>
      <c r="Q423" s="136">
        <v>0</v>
      </c>
      <c r="R423" s="136">
        <f t="shared" si="22"/>
        <v>0</v>
      </c>
      <c r="S423" s="136">
        <v>0</v>
      </c>
      <c r="T423" s="137">
        <f t="shared" si="23"/>
        <v>0</v>
      </c>
      <c r="AR423" s="138" t="s">
        <v>202</v>
      </c>
      <c r="AT423" s="138" t="s">
        <v>130</v>
      </c>
      <c r="AU423" s="138" t="s">
        <v>84</v>
      </c>
      <c r="AY423" s="17" t="s">
        <v>128</v>
      </c>
      <c r="BE423" s="139">
        <f t="shared" si="24"/>
        <v>0</v>
      </c>
      <c r="BF423" s="139">
        <f t="shared" si="25"/>
        <v>0</v>
      </c>
      <c r="BG423" s="139">
        <f t="shared" si="26"/>
        <v>0</v>
      </c>
      <c r="BH423" s="139">
        <f t="shared" si="27"/>
        <v>0</v>
      </c>
      <c r="BI423" s="139">
        <f t="shared" si="28"/>
        <v>0</v>
      </c>
      <c r="BJ423" s="17" t="s">
        <v>82</v>
      </c>
      <c r="BK423" s="139">
        <f t="shared" si="29"/>
        <v>0</v>
      </c>
      <c r="BL423" s="17" t="s">
        <v>202</v>
      </c>
      <c r="BM423" s="138" t="s">
        <v>850</v>
      </c>
    </row>
    <row r="424" spans="2:65" s="1" customFormat="1" ht="16.5" customHeight="1">
      <c r="B424" s="32"/>
      <c r="C424" s="127" t="s">
        <v>851</v>
      </c>
      <c r="D424" s="127" t="s">
        <v>130</v>
      </c>
      <c r="E424" s="128" t="s">
        <v>852</v>
      </c>
      <c r="F424" s="129" t="s">
        <v>853</v>
      </c>
      <c r="G424" s="130" t="s">
        <v>146</v>
      </c>
      <c r="H424" s="131">
        <v>1</v>
      </c>
      <c r="I424" s="132"/>
      <c r="J424" s="133">
        <f t="shared" si="20"/>
        <v>0</v>
      </c>
      <c r="K424" s="129" t="s">
        <v>134</v>
      </c>
      <c r="L424" s="32"/>
      <c r="M424" s="134" t="s">
        <v>1</v>
      </c>
      <c r="N424" s="135" t="s">
        <v>42</v>
      </c>
      <c r="P424" s="136">
        <f t="shared" si="21"/>
        <v>0</v>
      </c>
      <c r="Q424" s="136">
        <v>0</v>
      </c>
      <c r="R424" s="136">
        <f t="shared" si="22"/>
        <v>0</v>
      </c>
      <c r="S424" s="136">
        <v>0</v>
      </c>
      <c r="T424" s="137">
        <f t="shared" si="23"/>
        <v>0</v>
      </c>
      <c r="AR424" s="138" t="s">
        <v>202</v>
      </c>
      <c r="AT424" s="138" t="s">
        <v>130</v>
      </c>
      <c r="AU424" s="138" t="s">
        <v>84</v>
      </c>
      <c r="AY424" s="17" t="s">
        <v>128</v>
      </c>
      <c r="BE424" s="139">
        <f t="shared" si="24"/>
        <v>0</v>
      </c>
      <c r="BF424" s="139">
        <f t="shared" si="25"/>
        <v>0</v>
      </c>
      <c r="BG424" s="139">
        <f t="shared" si="26"/>
        <v>0</v>
      </c>
      <c r="BH424" s="139">
        <f t="shared" si="27"/>
        <v>0</v>
      </c>
      <c r="BI424" s="139">
        <f t="shared" si="28"/>
        <v>0</v>
      </c>
      <c r="BJ424" s="17" t="s">
        <v>82</v>
      </c>
      <c r="BK424" s="139">
        <f t="shared" si="29"/>
        <v>0</v>
      </c>
      <c r="BL424" s="17" t="s">
        <v>202</v>
      </c>
      <c r="BM424" s="138" t="s">
        <v>854</v>
      </c>
    </row>
    <row r="425" spans="2:65" s="1" customFormat="1" ht="16.5" customHeight="1">
      <c r="B425" s="32"/>
      <c r="C425" s="127" t="s">
        <v>855</v>
      </c>
      <c r="D425" s="127" t="s">
        <v>130</v>
      </c>
      <c r="E425" s="128" t="s">
        <v>856</v>
      </c>
      <c r="F425" s="129" t="s">
        <v>857</v>
      </c>
      <c r="G425" s="130" t="s">
        <v>199</v>
      </c>
      <c r="H425" s="131">
        <v>0.44</v>
      </c>
      <c r="I425" s="132"/>
      <c r="J425" s="133">
        <f t="shared" si="20"/>
        <v>0</v>
      </c>
      <c r="K425" s="129" t="s">
        <v>134</v>
      </c>
      <c r="L425" s="32"/>
      <c r="M425" s="134" t="s">
        <v>1</v>
      </c>
      <c r="N425" s="135" t="s">
        <v>42</v>
      </c>
      <c r="P425" s="136">
        <f t="shared" si="21"/>
        <v>0</v>
      </c>
      <c r="Q425" s="136">
        <v>0</v>
      </c>
      <c r="R425" s="136">
        <f t="shared" si="22"/>
        <v>0</v>
      </c>
      <c r="S425" s="136">
        <v>0</v>
      </c>
      <c r="T425" s="137">
        <f t="shared" si="23"/>
        <v>0</v>
      </c>
      <c r="AR425" s="138" t="s">
        <v>202</v>
      </c>
      <c r="AT425" s="138" t="s">
        <v>130</v>
      </c>
      <c r="AU425" s="138" t="s">
        <v>84</v>
      </c>
      <c r="AY425" s="17" t="s">
        <v>128</v>
      </c>
      <c r="BE425" s="139">
        <f t="shared" si="24"/>
        <v>0</v>
      </c>
      <c r="BF425" s="139">
        <f t="shared" si="25"/>
        <v>0</v>
      </c>
      <c r="BG425" s="139">
        <f t="shared" si="26"/>
        <v>0</v>
      </c>
      <c r="BH425" s="139">
        <f t="shared" si="27"/>
        <v>0</v>
      </c>
      <c r="BI425" s="139">
        <f t="shared" si="28"/>
        <v>0</v>
      </c>
      <c r="BJ425" s="17" t="s">
        <v>82</v>
      </c>
      <c r="BK425" s="139">
        <f t="shared" si="29"/>
        <v>0</v>
      </c>
      <c r="BL425" s="17" t="s">
        <v>202</v>
      </c>
      <c r="BM425" s="138" t="s">
        <v>858</v>
      </c>
    </row>
    <row r="426" spans="2:65" s="1" customFormat="1" ht="16.5" customHeight="1">
      <c r="B426" s="32"/>
      <c r="C426" s="127" t="s">
        <v>859</v>
      </c>
      <c r="D426" s="127" t="s">
        <v>130</v>
      </c>
      <c r="E426" s="128" t="s">
        <v>860</v>
      </c>
      <c r="F426" s="129" t="s">
        <v>861</v>
      </c>
      <c r="G426" s="130" t="s">
        <v>199</v>
      </c>
      <c r="H426" s="131">
        <v>0.44</v>
      </c>
      <c r="I426" s="132"/>
      <c r="J426" s="133">
        <f t="shared" si="20"/>
        <v>0</v>
      </c>
      <c r="K426" s="129" t="s">
        <v>134</v>
      </c>
      <c r="L426" s="32"/>
      <c r="M426" s="134" t="s">
        <v>1</v>
      </c>
      <c r="N426" s="135" t="s">
        <v>42</v>
      </c>
      <c r="P426" s="136">
        <f t="shared" si="21"/>
        <v>0</v>
      </c>
      <c r="Q426" s="136">
        <v>0</v>
      </c>
      <c r="R426" s="136">
        <f t="shared" si="22"/>
        <v>0</v>
      </c>
      <c r="S426" s="136">
        <v>0</v>
      </c>
      <c r="T426" s="137">
        <f t="shared" si="23"/>
        <v>0</v>
      </c>
      <c r="AR426" s="138" t="s">
        <v>202</v>
      </c>
      <c r="AT426" s="138" t="s">
        <v>130</v>
      </c>
      <c r="AU426" s="138" t="s">
        <v>84</v>
      </c>
      <c r="AY426" s="17" t="s">
        <v>128</v>
      </c>
      <c r="BE426" s="139">
        <f t="shared" si="24"/>
        <v>0</v>
      </c>
      <c r="BF426" s="139">
        <f t="shared" si="25"/>
        <v>0</v>
      </c>
      <c r="BG426" s="139">
        <f t="shared" si="26"/>
        <v>0</v>
      </c>
      <c r="BH426" s="139">
        <f t="shared" si="27"/>
        <v>0</v>
      </c>
      <c r="BI426" s="139">
        <f t="shared" si="28"/>
        <v>0</v>
      </c>
      <c r="BJ426" s="17" t="s">
        <v>82</v>
      </c>
      <c r="BK426" s="139">
        <f t="shared" si="29"/>
        <v>0</v>
      </c>
      <c r="BL426" s="17" t="s">
        <v>202</v>
      </c>
      <c r="BM426" s="138" t="s">
        <v>862</v>
      </c>
    </row>
    <row r="427" spans="2:65" s="11" customFormat="1" ht="22.9" customHeight="1">
      <c r="B427" s="115"/>
      <c r="D427" s="116" t="s">
        <v>76</v>
      </c>
      <c r="E427" s="125" t="s">
        <v>863</v>
      </c>
      <c r="F427" s="125" t="s">
        <v>864</v>
      </c>
      <c r="I427" s="118"/>
      <c r="J427" s="126">
        <f>BK427</f>
        <v>0</v>
      </c>
      <c r="L427" s="115"/>
      <c r="M427" s="120"/>
      <c r="P427" s="121">
        <f>SUM(P428:P453)</f>
        <v>0</v>
      </c>
      <c r="R427" s="121">
        <f>SUM(R428:R453)</f>
        <v>9.284450000000001E-2</v>
      </c>
      <c r="T427" s="122">
        <f>SUM(T428:T453)</f>
        <v>0.23833469999999998</v>
      </c>
      <c r="AR427" s="116" t="s">
        <v>84</v>
      </c>
      <c r="AT427" s="123" t="s">
        <v>76</v>
      </c>
      <c r="AU427" s="123" t="s">
        <v>82</v>
      </c>
      <c r="AY427" s="116" t="s">
        <v>128</v>
      </c>
      <c r="BK427" s="124">
        <f>SUM(BK428:BK453)</f>
        <v>0</v>
      </c>
    </row>
    <row r="428" spans="2:65" s="1" customFormat="1" ht="16.5" customHeight="1">
      <c r="B428" s="32"/>
      <c r="C428" s="127" t="s">
        <v>865</v>
      </c>
      <c r="D428" s="127" t="s">
        <v>130</v>
      </c>
      <c r="E428" s="128" t="s">
        <v>866</v>
      </c>
      <c r="F428" s="129" t="s">
        <v>867</v>
      </c>
      <c r="G428" s="130" t="s">
        <v>154</v>
      </c>
      <c r="H428" s="131">
        <v>3.6</v>
      </c>
      <c r="I428" s="132"/>
      <c r="J428" s="133">
        <f>ROUND(I428*H428,1)</f>
        <v>0</v>
      </c>
      <c r="K428" s="129" t="s">
        <v>134</v>
      </c>
      <c r="L428" s="32"/>
      <c r="M428" s="134" t="s">
        <v>1</v>
      </c>
      <c r="N428" s="135" t="s">
        <v>42</v>
      </c>
      <c r="P428" s="136">
        <f>O428*H428</f>
        <v>0</v>
      </c>
      <c r="Q428" s="136">
        <v>0</v>
      </c>
      <c r="R428" s="136">
        <f>Q428*H428</f>
        <v>0</v>
      </c>
      <c r="S428" s="136">
        <v>6.7000000000000002E-4</v>
      </c>
      <c r="T428" s="137">
        <f>S428*H428</f>
        <v>2.4120000000000001E-3</v>
      </c>
      <c r="AR428" s="138" t="s">
        <v>202</v>
      </c>
      <c r="AT428" s="138" t="s">
        <v>130</v>
      </c>
      <c r="AU428" s="138" t="s">
        <v>84</v>
      </c>
      <c r="AY428" s="17" t="s">
        <v>128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7" t="s">
        <v>82</v>
      </c>
      <c r="BK428" s="139">
        <f>ROUND(I428*H428,1)</f>
        <v>0</v>
      </c>
      <c r="BL428" s="17" t="s">
        <v>202</v>
      </c>
      <c r="BM428" s="138" t="s">
        <v>868</v>
      </c>
    </row>
    <row r="429" spans="2:65" s="12" customFormat="1" ht="11.25">
      <c r="B429" s="140"/>
      <c r="D429" s="141" t="s">
        <v>137</v>
      </c>
      <c r="E429" s="142" t="s">
        <v>1</v>
      </c>
      <c r="F429" s="143" t="s">
        <v>869</v>
      </c>
      <c r="H429" s="144">
        <v>3.6</v>
      </c>
      <c r="I429" s="145"/>
      <c r="L429" s="140"/>
      <c r="M429" s="146"/>
      <c r="T429" s="147"/>
      <c r="AT429" s="142" t="s">
        <v>137</v>
      </c>
      <c r="AU429" s="142" t="s">
        <v>84</v>
      </c>
      <c r="AV429" s="12" t="s">
        <v>84</v>
      </c>
      <c r="AW429" s="12" t="s">
        <v>32</v>
      </c>
      <c r="AX429" s="12" t="s">
        <v>82</v>
      </c>
      <c r="AY429" s="142" t="s">
        <v>128</v>
      </c>
    </row>
    <row r="430" spans="2:65" s="1" customFormat="1" ht="16.5" customHeight="1">
      <c r="B430" s="32"/>
      <c r="C430" s="127" t="s">
        <v>870</v>
      </c>
      <c r="D430" s="127" t="s">
        <v>130</v>
      </c>
      <c r="E430" s="128" t="s">
        <v>871</v>
      </c>
      <c r="F430" s="129" t="s">
        <v>872</v>
      </c>
      <c r="G430" s="130" t="s">
        <v>154</v>
      </c>
      <c r="H430" s="131">
        <v>32</v>
      </c>
      <c r="I430" s="132"/>
      <c r="J430" s="133">
        <f>ROUND(I430*H430,1)</f>
        <v>0</v>
      </c>
      <c r="K430" s="129" t="s">
        <v>134</v>
      </c>
      <c r="L430" s="32"/>
      <c r="M430" s="134" t="s">
        <v>1</v>
      </c>
      <c r="N430" s="135" t="s">
        <v>42</v>
      </c>
      <c r="P430" s="136">
        <f>O430*H430</f>
        <v>0</v>
      </c>
      <c r="Q430" s="136">
        <v>0</v>
      </c>
      <c r="R430" s="136">
        <f>Q430*H430</f>
        <v>0</v>
      </c>
      <c r="S430" s="136">
        <v>1.91E-3</v>
      </c>
      <c r="T430" s="137">
        <f>S430*H430</f>
        <v>6.1120000000000001E-2</v>
      </c>
      <c r="AR430" s="138" t="s">
        <v>202</v>
      </c>
      <c r="AT430" s="138" t="s">
        <v>130</v>
      </c>
      <c r="AU430" s="138" t="s">
        <v>84</v>
      </c>
      <c r="AY430" s="17" t="s">
        <v>128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7" t="s">
        <v>82</v>
      </c>
      <c r="BK430" s="139">
        <f>ROUND(I430*H430,1)</f>
        <v>0</v>
      </c>
      <c r="BL430" s="17" t="s">
        <v>202</v>
      </c>
      <c r="BM430" s="138" t="s">
        <v>873</v>
      </c>
    </row>
    <row r="431" spans="2:65" s="12" customFormat="1" ht="11.25">
      <c r="B431" s="140"/>
      <c r="D431" s="141" t="s">
        <v>137</v>
      </c>
      <c r="E431" s="142" t="s">
        <v>1</v>
      </c>
      <c r="F431" s="143" t="s">
        <v>274</v>
      </c>
      <c r="H431" s="144">
        <v>32</v>
      </c>
      <c r="I431" s="145"/>
      <c r="L431" s="140"/>
      <c r="M431" s="146"/>
      <c r="T431" s="147"/>
      <c r="AT431" s="142" t="s">
        <v>137</v>
      </c>
      <c r="AU431" s="142" t="s">
        <v>84</v>
      </c>
      <c r="AV431" s="12" t="s">
        <v>84</v>
      </c>
      <c r="AW431" s="12" t="s">
        <v>32</v>
      </c>
      <c r="AX431" s="12" t="s">
        <v>82</v>
      </c>
      <c r="AY431" s="142" t="s">
        <v>128</v>
      </c>
    </row>
    <row r="432" spans="2:65" s="1" customFormat="1" ht="16.5" customHeight="1">
      <c r="B432" s="32"/>
      <c r="C432" s="127" t="s">
        <v>874</v>
      </c>
      <c r="D432" s="127" t="s">
        <v>130</v>
      </c>
      <c r="E432" s="128" t="s">
        <v>875</v>
      </c>
      <c r="F432" s="129" t="s">
        <v>876</v>
      </c>
      <c r="G432" s="130" t="s">
        <v>154</v>
      </c>
      <c r="H432" s="131">
        <v>12.93</v>
      </c>
      <c r="I432" s="132"/>
      <c r="J432" s="133">
        <f>ROUND(I432*H432,1)</f>
        <v>0</v>
      </c>
      <c r="K432" s="129" t="s">
        <v>134</v>
      </c>
      <c r="L432" s="32"/>
      <c r="M432" s="134" t="s">
        <v>1</v>
      </c>
      <c r="N432" s="135" t="s">
        <v>42</v>
      </c>
      <c r="P432" s="136">
        <f>O432*H432</f>
        <v>0</v>
      </c>
      <c r="Q432" s="136">
        <v>0</v>
      </c>
      <c r="R432" s="136">
        <f>Q432*H432</f>
        <v>0</v>
      </c>
      <c r="S432" s="136">
        <v>1.67E-3</v>
      </c>
      <c r="T432" s="137">
        <f>S432*H432</f>
        <v>2.15931E-2</v>
      </c>
      <c r="AR432" s="138" t="s">
        <v>202</v>
      </c>
      <c r="AT432" s="138" t="s">
        <v>130</v>
      </c>
      <c r="AU432" s="138" t="s">
        <v>84</v>
      </c>
      <c r="AY432" s="17" t="s">
        <v>128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82</v>
      </c>
      <c r="BK432" s="139">
        <f>ROUND(I432*H432,1)</f>
        <v>0</v>
      </c>
      <c r="BL432" s="17" t="s">
        <v>202</v>
      </c>
      <c r="BM432" s="138" t="s">
        <v>877</v>
      </c>
    </row>
    <row r="433" spans="2:65" s="12" customFormat="1" ht="11.25">
      <c r="B433" s="140"/>
      <c r="D433" s="141" t="s">
        <v>137</v>
      </c>
      <c r="E433" s="142" t="s">
        <v>1</v>
      </c>
      <c r="F433" s="143" t="s">
        <v>363</v>
      </c>
      <c r="H433" s="144">
        <v>7.2</v>
      </c>
      <c r="I433" s="145"/>
      <c r="L433" s="140"/>
      <c r="M433" s="146"/>
      <c r="T433" s="147"/>
      <c r="AT433" s="142" t="s">
        <v>137</v>
      </c>
      <c r="AU433" s="142" t="s">
        <v>84</v>
      </c>
      <c r="AV433" s="12" t="s">
        <v>84</v>
      </c>
      <c r="AW433" s="12" t="s">
        <v>32</v>
      </c>
      <c r="AX433" s="12" t="s">
        <v>77</v>
      </c>
      <c r="AY433" s="142" t="s">
        <v>128</v>
      </c>
    </row>
    <row r="434" spans="2:65" s="12" customFormat="1" ht="11.25">
      <c r="B434" s="140"/>
      <c r="D434" s="141" t="s">
        <v>137</v>
      </c>
      <c r="E434" s="142" t="s">
        <v>1</v>
      </c>
      <c r="F434" s="143" t="s">
        <v>364</v>
      </c>
      <c r="H434" s="144">
        <v>4.8</v>
      </c>
      <c r="I434" s="145"/>
      <c r="L434" s="140"/>
      <c r="M434" s="146"/>
      <c r="T434" s="147"/>
      <c r="AT434" s="142" t="s">
        <v>137</v>
      </c>
      <c r="AU434" s="142" t="s">
        <v>84</v>
      </c>
      <c r="AV434" s="12" t="s">
        <v>84</v>
      </c>
      <c r="AW434" s="12" t="s">
        <v>32</v>
      </c>
      <c r="AX434" s="12" t="s">
        <v>77</v>
      </c>
      <c r="AY434" s="142" t="s">
        <v>128</v>
      </c>
    </row>
    <row r="435" spans="2:65" s="12" customFormat="1" ht="11.25">
      <c r="B435" s="140"/>
      <c r="D435" s="141" t="s">
        <v>137</v>
      </c>
      <c r="E435" s="142" t="s">
        <v>1</v>
      </c>
      <c r="F435" s="143" t="s">
        <v>365</v>
      </c>
      <c r="H435" s="144">
        <v>0.93</v>
      </c>
      <c r="I435" s="145"/>
      <c r="L435" s="140"/>
      <c r="M435" s="146"/>
      <c r="T435" s="147"/>
      <c r="AT435" s="142" t="s">
        <v>137</v>
      </c>
      <c r="AU435" s="142" t="s">
        <v>84</v>
      </c>
      <c r="AV435" s="12" t="s">
        <v>84</v>
      </c>
      <c r="AW435" s="12" t="s">
        <v>32</v>
      </c>
      <c r="AX435" s="12" t="s">
        <v>77</v>
      </c>
      <c r="AY435" s="142" t="s">
        <v>128</v>
      </c>
    </row>
    <row r="436" spans="2:65" s="13" customFormat="1" ht="11.25">
      <c r="B436" s="158"/>
      <c r="D436" s="141" t="s">
        <v>137</v>
      </c>
      <c r="E436" s="159" t="s">
        <v>1</v>
      </c>
      <c r="F436" s="160" t="s">
        <v>286</v>
      </c>
      <c r="H436" s="161">
        <v>12.93</v>
      </c>
      <c r="I436" s="162"/>
      <c r="L436" s="158"/>
      <c r="M436" s="163"/>
      <c r="T436" s="164"/>
      <c r="AT436" s="159" t="s">
        <v>137</v>
      </c>
      <c r="AU436" s="159" t="s">
        <v>84</v>
      </c>
      <c r="AV436" s="13" t="s">
        <v>135</v>
      </c>
      <c r="AW436" s="13" t="s">
        <v>32</v>
      </c>
      <c r="AX436" s="13" t="s">
        <v>82</v>
      </c>
      <c r="AY436" s="159" t="s">
        <v>128</v>
      </c>
    </row>
    <row r="437" spans="2:65" s="1" customFormat="1" ht="16.5" customHeight="1">
      <c r="B437" s="32"/>
      <c r="C437" s="127" t="s">
        <v>878</v>
      </c>
      <c r="D437" s="127" t="s">
        <v>130</v>
      </c>
      <c r="E437" s="128" t="s">
        <v>879</v>
      </c>
      <c r="F437" s="129" t="s">
        <v>880</v>
      </c>
      <c r="G437" s="130" t="s">
        <v>154</v>
      </c>
      <c r="H437" s="131">
        <v>32</v>
      </c>
      <c r="I437" s="132"/>
      <c r="J437" s="133">
        <f>ROUND(I437*H437,1)</f>
        <v>0</v>
      </c>
      <c r="K437" s="129" t="s">
        <v>134</v>
      </c>
      <c r="L437" s="32"/>
      <c r="M437" s="134" t="s">
        <v>1</v>
      </c>
      <c r="N437" s="135" t="s">
        <v>42</v>
      </c>
      <c r="P437" s="136">
        <f>O437*H437</f>
        <v>0</v>
      </c>
      <c r="Q437" s="136">
        <v>0</v>
      </c>
      <c r="R437" s="136">
        <f>Q437*H437</f>
        <v>0</v>
      </c>
      <c r="S437" s="136">
        <v>1.75E-3</v>
      </c>
      <c r="T437" s="137">
        <f>S437*H437</f>
        <v>5.6000000000000001E-2</v>
      </c>
      <c r="AR437" s="138" t="s">
        <v>202</v>
      </c>
      <c r="AT437" s="138" t="s">
        <v>130</v>
      </c>
      <c r="AU437" s="138" t="s">
        <v>84</v>
      </c>
      <c r="AY437" s="17" t="s">
        <v>128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7" t="s">
        <v>82</v>
      </c>
      <c r="BK437" s="139">
        <f>ROUND(I437*H437,1)</f>
        <v>0</v>
      </c>
      <c r="BL437" s="17" t="s">
        <v>202</v>
      </c>
      <c r="BM437" s="138" t="s">
        <v>881</v>
      </c>
    </row>
    <row r="438" spans="2:65" s="1" customFormat="1" ht="16.5" customHeight="1">
      <c r="B438" s="32"/>
      <c r="C438" s="127" t="s">
        <v>882</v>
      </c>
      <c r="D438" s="127" t="s">
        <v>130</v>
      </c>
      <c r="E438" s="128" t="s">
        <v>883</v>
      </c>
      <c r="F438" s="129" t="s">
        <v>884</v>
      </c>
      <c r="G438" s="130" t="s">
        <v>133</v>
      </c>
      <c r="H438" s="131">
        <v>1.44</v>
      </c>
      <c r="I438" s="132"/>
      <c r="J438" s="133">
        <f>ROUND(I438*H438,1)</f>
        <v>0</v>
      </c>
      <c r="K438" s="129" t="s">
        <v>134</v>
      </c>
      <c r="L438" s="32"/>
      <c r="M438" s="134" t="s">
        <v>1</v>
      </c>
      <c r="N438" s="135" t="s">
        <v>42</v>
      </c>
      <c r="P438" s="136">
        <f>O438*H438</f>
        <v>0</v>
      </c>
      <c r="Q438" s="136">
        <v>0</v>
      </c>
      <c r="R438" s="136">
        <f>Q438*H438</f>
        <v>0</v>
      </c>
      <c r="S438" s="136">
        <v>5.8399999999999997E-3</v>
      </c>
      <c r="T438" s="137">
        <f>S438*H438</f>
        <v>8.4095999999999997E-3</v>
      </c>
      <c r="AR438" s="138" t="s">
        <v>202</v>
      </c>
      <c r="AT438" s="138" t="s">
        <v>130</v>
      </c>
      <c r="AU438" s="138" t="s">
        <v>84</v>
      </c>
      <c r="AY438" s="17" t="s">
        <v>128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7" t="s">
        <v>82</v>
      </c>
      <c r="BK438" s="139">
        <f>ROUND(I438*H438,1)</f>
        <v>0</v>
      </c>
      <c r="BL438" s="17" t="s">
        <v>202</v>
      </c>
      <c r="BM438" s="138" t="s">
        <v>885</v>
      </c>
    </row>
    <row r="439" spans="2:65" s="12" customFormat="1" ht="11.25">
      <c r="B439" s="140"/>
      <c r="D439" s="141" t="s">
        <v>137</v>
      </c>
      <c r="E439" s="142" t="s">
        <v>1</v>
      </c>
      <c r="F439" s="143" t="s">
        <v>886</v>
      </c>
      <c r="H439" s="144">
        <v>1.44</v>
      </c>
      <c r="I439" s="145"/>
      <c r="L439" s="140"/>
      <c r="M439" s="146"/>
      <c r="T439" s="147"/>
      <c r="AT439" s="142" t="s">
        <v>137</v>
      </c>
      <c r="AU439" s="142" t="s">
        <v>84</v>
      </c>
      <c r="AV439" s="12" t="s">
        <v>84</v>
      </c>
      <c r="AW439" s="12" t="s">
        <v>32</v>
      </c>
      <c r="AX439" s="12" t="s">
        <v>82</v>
      </c>
      <c r="AY439" s="142" t="s">
        <v>128</v>
      </c>
    </row>
    <row r="440" spans="2:65" s="1" customFormat="1" ht="16.5" customHeight="1">
      <c r="B440" s="32"/>
      <c r="C440" s="127" t="s">
        <v>887</v>
      </c>
      <c r="D440" s="127" t="s">
        <v>130</v>
      </c>
      <c r="E440" s="128" t="s">
        <v>888</v>
      </c>
      <c r="F440" s="129" t="s">
        <v>889</v>
      </c>
      <c r="G440" s="130" t="s">
        <v>154</v>
      </c>
      <c r="H440" s="131">
        <v>19</v>
      </c>
      <c r="I440" s="132"/>
      <c r="J440" s="133">
        <f>ROUND(I440*H440,1)</f>
        <v>0</v>
      </c>
      <c r="K440" s="129" t="s">
        <v>134</v>
      </c>
      <c r="L440" s="32"/>
      <c r="M440" s="134" t="s">
        <v>1</v>
      </c>
      <c r="N440" s="135" t="s">
        <v>42</v>
      </c>
      <c r="P440" s="136">
        <f>O440*H440</f>
        <v>0</v>
      </c>
      <c r="Q440" s="136">
        <v>0</v>
      </c>
      <c r="R440" s="136">
        <f>Q440*H440</f>
        <v>0</v>
      </c>
      <c r="S440" s="136">
        <v>2.5999999999999999E-3</v>
      </c>
      <c r="T440" s="137">
        <f>S440*H440</f>
        <v>4.9399999999999999E-2</v>
      </c>
      <c r="AR440" s="138" t="s">
        <v>202</v>
      </c>
      <c r="AT440" s="138" t="s">
        <v>130</v>
      </c>
      <c r="AU440" s="138" t="s">
        <v>84</v>
      </c>
      <c r="AY440" s="17" t="s">
        <v>128</v>
      </c>
      <c r="BE440" s="139">
        <f>IF(N440="základní",J440,0)</f>
        <v>0</v>
      </c>
      <c r="BF440" s="139">
        <f>IF(N440="snížená",J440,0)</f>
        <v>0</v>
      </c>
      <c r="BG440" s="139">
        <f>IF(N440="zákl. přenesená",J440,0)</f>
        <v>0</v>
      </c>
      <c r="BH440" s="139">
        <f>IF(N440="sníž. přenesená",J440,0)</f>
        <v>0</v>
      </c>
      <c r="BI440" s="139">
        <f>IF(N440="nulová",J440,0)</f>
        <v>0</v>
      </c>
      <c r="BJ440" s="17" t="s">
        <v>82</v>
      </c>
      <c r="BK440" s="139">
        <f>ROUND(I440*H440,1)</f>
        <v>0</v>
      </c>
      <c r="BL440" s="17" t="s">
        <v>202</v>
      </c>
      <c r="BM440" s="138" t="s">
        <v>890</v>
      </c>
    </row>
    <row r="441" spans="2:65" s="1" customFormat="1" ht="16.5" customHeight="1">
      <c r="B441" s="32"/>
      <c r="C441" s="127" t="s">
        <v>891</v>
      </c>
      <c r="D441" s="127" t="s">
        <v>130</v>
      </c>
      <c r="E441" s="128" t="s">
        <v>892</v>
      </c>
      <c r="F441" s="129" t="s">
        <v>893</v>
      </c>
      <c r="G441" s="130" t="s">
        <v>154</v>
      </c>
      <c r="H441" s="131">
        <v>10</v>
      </c>
      <c r="I441" s="132"/>
      <c r="J441" s="133">
        <f>ROUND(I441*H441,1)</f>
        <v>0</v>
      </c>
      <c r="K441" s="129" t="s">
        <v>134</v>
      </c>
      <c r="L441" s="32"/>
      <c r="M441" s="134" t="s">
        <v>1</v>
      </c>
      <c r="N441" s="135" t="s">
        <v>42</v>
      </c>
      <c r="P441" s="136">
        <f>O441*H441</f>
        <v>0</v>
      </c>
      <c r="Q441" s="136">
        <v>0</v>
      </c>
      <c r="R441" s="136">
        <f>Q441*H441</f>
        <v>0</v>
      </c>
      <c r="S441" s="136">
        <v>3.9399999999999999E-3</v>
      </c>
      <c r="T441" s="137">
        <f>S441*H441</f>
        <v>3.9399999999999998E-2</v>
      </c>
      <c r="AR441" s="138" t="s">
        <v>202</v>
      </c>
      <c r="AT441" s="138" t="s">
        <v>130</v>
      </c>
      <c r="AU441" s="138" t="s">
        <v>84</v>
      </c>
      <c r="AY441" s="17" t="s">
        <v>128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82</v>
      </c>
      <c r="BK441" s="139">
        <f>ROUND(I441*H441,1)</f>
        <v>0</v>
      </c>
      <c r="BL441" s="17" t="s">
        <v>202</v>
      </c>
      <c r="BM441" s="138" t="s">
        <v>894</v>
      </c>
    </row>
    <row r="442" spans="2:65" s="12" customFormat="1" ht="11.25">
      <c r="B442" s="140"/>
      <c r="D442" s="141" t="s">
        <v>137</v>
      </c>
      <c r="E442" s="142" t="s">
        <v>1</v>
      </c>
      <c r="F442" s="143" t="s">
        <v>895</v>
      </c>
      <c r="H442" s="144">
        <v>10</v>
      </c>
      <c r="I442" s="145"/>
      <c r="L442" s="140"/>
      <c r="M442" s="146"/>
      <c r="T442" s="147"/>
      <c r="AT442" s="142" t="s">
        <v>137</v>
      </c>
      <c r="AU442" s="142" t="s">
        <v>84</v>
      </c>
      <c r="AV442" s="12" t="s">
        <v>84</v>
      </c>
      <c r="AW442" s="12" t="s">
        <v>32</v>
      </c>
      <c r="AX442" s="12" t="s">
        <v>82</v>
      </c>
      <c r="AY442" s="142" t="s">
        <v>128</v>
      </c>
    </row>
    <row r="443" spans="2:65" s="1" customFormat="1" ht="16.5" customHeight="1">
      <c r="B443" s="32"/>
      <c r="C443" s="127" t="s">
        <v>896</v>
      </c>
      <c r="D443" s="127" t="s">
        <v>130</v>
      </c>
      <c r="E443" s="128" t="s">
        <v>897</v>
      </c>
      <c r="F443" s="129" t="s">
        <v>898</v>
      </c>
      <c r="G443" s="130" t="s">
        <v>154</v>
      </c>
      <c r="H443" s="131">
        <v>7.32</v>
      </c>
      <c r="I443" s="132"/>
      <c r="J443" s="133">
        <f>ROUND(I443*H443,1)</f>
        <v>0</v>
      </c>
      <c r="K443" s="129" t="s">
        <v>134</v>
      </c>
      <c r="L443" s="32"/>
      <c r="M443" s="134" t="s">
        <v>1</v>
      </c>
      <c r="N443" s="135" t="s">
        <v>42</v>
      </c>
      <c r="P443" s="136">
        <f>O443*H443</f>
        <v>0</v>
      </c>
      <c r="Q443" s="136">
        <v>2.8700000000000002E-3</v>
      </c>
      <c r="R443" s="136">
        <f>Q443*H443</f>
        <v>2.1008400000000003E-2</v>
      </c>
      <c r="S443" s="136">
        <v>0</v>
      </c>
      <c r="T443" s="137">
        <f>S443*H443</f>
        <v>0</v>
      </c>
      <c r="AR443" s="138" t="s">
        <v>202</v>
      </c>
      <c r="AT443" s="138" t="s">
        <v>130</v>
      </c>
      <c r="AU443" s="138" t="s">
        <v>84</v>
      </c>
      <c r="AY443" s="17" t="s">
        <v>128</v>
      </c>
      <c r="BE443" s="139">
        <f>IF(N443="základní",J443,0)</f>
        <v>0</v>
      </c>
      <c r="BF443" s="139">
        <f>IF(N443="snížená",J443,0)</f>
        <v>0</v>
      </c>
      <c r="BG443" s="139">
        <f>IF(N443="zákl. přenesená",J443,0)</f>
        <v>0</v>
      </c>
      <c r="BH443" s="139">
        <f>IF(N443="sníž. přenesená",J443,0)</f>
        <v>0</v>
      </c>
      <c r="BI443" s="139">
        <f>IF(N443="nulová",J443,0)</f>
        <v>0</v>
      </c>
      <c r="BJ443" s="17" t="s">
        <v>82</v>
      </c>
      <c r="BK443" s="139">
        <f>ROUND(I443*H443,1)</f>
        <v>0</v>
      </c>
      <c r="BL443" s="17" t="s">
        <v>202</v>
      </c>
      <c r="BM443" s="138" t="s">
        <v>899</v>
      </c>
    </row>
    <row r="444" spans="2:65" s="12" customFormat="1" ht="11.25">
      <c r="B444" s="140"/>
      <c r="D444" s="141" t="s">
        <v>137</v>
      </c>
      <c r="E444" s="142" t="s">
        <v>1</v>
      </c>
      <c r="F444" s="143" t="s">
        <v>900</v>
      </c>
      <c r="H444" s="144">
        <v>7.32</v>
      </c>
      <c r="I444" s="145"/>
      <c r="L444" s="140"/>
      <c r="M444" s="146"/>
      <c r="T444" s="147"/>
      <c r="AT444" s="142" t="s">
        <v>137</v>
      </c>
      <c r="AU444" s="142" t="s">
        <v>84</v>
      </c>
      <c r="AV444" s="12" t="s">
        <v>84</v>
      </c>
      <c r="AW444" s="12" t="s">
        <v>32</v>
      </c>
      <c r="AX444" s="12" t="s">
        <v>82</v>
      </c>
      <c r="AY444" s="142" t="s">
        <v>128</v>
      </c>
    </row>
    <row r="445" spans="2:65" s="1" customFormat="1" ht="16.5" customHeight="1">
      <c r="B445" s="32"/>
      <c r="C445" s="127" t="s">
        <v>901</v>
      </c>
      <c r="D445" s="127" t="s">
        <v>130</v>
      </c>
      <c r="E445" s="128" t="s">
        <v>902</v>
      </c>
      <c r="F445" s="129" t="s">
        <v>903</v>
      </c>
      <c r="G445" s="130" t="s">
        <v>154</v>
      </c>
      <c r="H445" s="131">
        <v>5.73</v>
      </c>
      <c r="I445" s="132"/>
      <c r="J445" s="133">
        <f>ROUND(I445*H445,1)</f>
        <v>0</v>
      </c>
      <c r="K445" s="129" t="s">
        <v>134</v>
      </c>
      <c r="L445" s="32"/>
      <c r="M445" s="134" t="s">
        <v>1</v>
      </c>
      <c r="N445" s="135" t="s">
        <v>42</v>
      </c>
      <c r="P445" s="136">
        <f>O445*H445</f>
        <v>0</v>
      </c>
      <c r="Q445" s="136">
        <v>3.5699999999999998E-3</v>
      </c>
      <c r="R445" s="136">
        <f>Q445*H445</f>
        <v>2.0456100000000001E-2</v>
      </c>
      <c r="S445" s="136">
        <v>0</v>
      </c>
      <c r="T445" s="137">
        <f>S445*H445</f>
        <v>0</v>
      </c>
      <c r="AR445" s="138" t="s">
        <v>202</v>
      </c>
      <c r="AT445" s="138" t="s">
        <v>130</v>
      </c>
      <c r="AU445" s="138" t="s">
        <v>84</v>
      </c>
      <c r="AY445" s="17" t="s">
        <v>128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7" t="s">
        <v>82</v>
      </c>
      <c r="BK445" s="139">
        <f>ROUND(I445*H445,1)</f>
        <v>0</v>
      </c>
      <c r="BL445" s="17" t="s">
        <v>202</v>
      </c>
      <c r="BM445" s="138" t="s">
        <v>904</v>
      </c>
    </row>
    <row r="446" spans="2:65" s="12" customFormat="1" ht="11.25">
      <c r="B446" s="140"/>
      <c r="D446" s="141" t="s">
        <v>137</v>
      </c>
      <c r="E446" s="142" t="s">
        <v>1</v>
      </c>
      <c r="F446" s="143" t="s">
        <v>905</v>
      </c>
      <c r="H446" s="144">
        <v>4.8</v>
      </c>
      <c r="I446" s="145"/>
      <c r="L446" s="140"/>
      <c r="M446" s="146"/>
      <c r="T446" s="147"/>
      <c r="AT446" s="142" t="s">
        <v>137</v>
      </c>
      <c r="AU446" s="142" t="s">
        <v>84</v>
      </c>
      <c r="AV446" s="12" t="s">
        <v>84</v>
      </c>
      <c r="AW446" s="12" t="s">
        <v>32</v>
      </c>
      <c r="AX446" s="12" t="s">
        <v>77</v>
      </c>
      <c r="AY446" s="142" t="s">
        <v>128</v>
      </c>
    </row>
    <row r="447" spans="2:65" s="12" customFormat="1" ht="11.25">
      <c r="B447" s="140"/>
      <c r="D447" s="141" t="s">
        <v>137</v>
      </c>
      <c r="E447" s="142" t="s">
        <v>1</v>
      </c>
      <c r="F447" s="143" t="s">
        <v>906</v>
      </c>
      <c r="H447" s="144">
        <v>0.93</v>
      </c>
      <c r="I447" s="145"/>
      <c r="L447" s="140"/>
      <c r="M447" s="146"/>
      <c r="T447" s="147"/>
      <c r="AT447" s="142" t="s">
        <v>137</v>
      </c>
      <c r="AU447" s="142" t="s">
        <v>84</v>
      </c>
      <c r="AV447" s="12" t="s">
        <v>84</v>
      </c>
      <c r="AW447" s="12" t="s">
        <v>32</v>
      </c>
      <c r="AX447" s="12" t="s">
        <v>77</v>
      </c>
      <c r="AY447" s="142" t="s">
        <v>128</v>
      </c>
    </row>
    <row r="448" spans="2:65" s="13" customFormat="1" ht="11.25">
      <c r="B448" s="158"/>
      <c r="D448" s="141" t="s">
        <v>137</v>
      </c>
      <c r="E448" s="159" t="s">
        <v>1</v>
      </c>
      <c r="F448" s="160" t="s">
        <v>286</v>
      </c>
      <c r="H448" s="161">
        <v>5.7299999999999995</v>
      </c>
      <c r="I448" s="162"/>
      <c r="L448" s="158"/>
      <c r="M448" s="163"/>
      <c r="T448" s="164"/>
      <c r="AT448" s="159" t="s">
        <v>137</v>
      </c>
      <c r="AU448" s="159" t="s">
        <v>84</v>
      </c>
      <c r="AV448" s="13" t="s">
        <v>135</v>
      </c>
      <c r="AW448" s="13" t="s">
        <v>32</v>
      </c>
      <c r="AX448" s="13" t="s">
        <v>82</v>
      </c>
      <c r="AY448" s="159" t="s">
        <v>128</v>
      </c>
    </row>
    <row r="449" spans="2:65" s="1" customFormat="1" ht="16.5" customHeight="1">
      <c r="B449" s="32"/>
      <c r="C449" s="127" t="s">
        <v>907</v>
      </c>
      <c r="D449" s="127" t="s">
        <v>130</v>
      </c>
      <c r="E449" s="128" t="s">
        <v>908</v>
      </c>
      <c r="F449" s="129" t="s">
        <v>909</v>
      </c>
      <c r="G449" s="130" t="s">
        <v>154</v>
      </c>
      <c r="H449" s="131">
        <v>16</v>
      </c>
      <c r="I449" s="132"/>
      <c r="J449" s="133">
        <f>ROUND(I449*H449,1)</f>
        <v>0</v>
      </c>
      <c r="K449" s="129" t="s">
        <v>134</v>
      </c>
      <c r="L449" s="32"/>
      <c r="M449" s="134" t="s">
        <v>1</v>
      </c>
      <c r="N449" s="135" t="s">
        <v>42</v>
      </c>
      <c r="P449" s="136">
        <f>O449*H449</f>
        <v>0</v>
      </c>
      <c r="Q449" s="136">
        <v>2.7399999999999998E-3</v>
      </c>
      <c r="R449" s="136">
        <f>Q449*H449</f>
        <v>4.3839999999999997E-2</v>
      </c>
      <c r="S449" s="136">
        <v>0</v>
      </c>
      <c r="T449" s="137">
        <f>S449*H449</f>
        <v>0</v>
      </c>
      <c r="AR449" s="138" t="s">
        <v>202</v>
      </c>
      <c r="AT449" s="138" t="s">
        <v>130</v>
      </c>
      <c r="AU449" s="138" t="s">
        <v>84</v>
      </c>
      <c r="AY449" s="17" t="s">
        <v>128</v>
      </c>
      <c r="BE449" s="139">
        <f>IF(N449="základní",J449,0)</f>
        <v>0</v>
      </c>
      <c r="BF449" s="139">
        <f>IF(N449="snížená",J449,0)</f>
        <v>0</v>
      </c>
      <c r="BG449" s="139">
        <f>IF(N449="zákl. přenesená",J449,0)</f>
        <v>0</v>
      </c>
      <c r="BH449" s="139">
        <f>IF(N449="sníž. přenesená",J449,0)</f>
        <v>0</v>
      </c>
      <c r="BI449" s="139">
        <f>IF(N449="nulová",J449,0)</f>
        <v>0</v>
      </c>
      <c r="BJ449" s="17" t="s">
        <v>82</v>
      </c>
      <c r="BK449" s="139">
        <f>ROUND(I449*H449,1)</f>
        <v>0</v>
      </c>
      <c r="BL449" s="17" t="s">
        <v>202</v>
      </c>
      <c r="BM449" s="138" t="s">
        <v>910</v>
      </c>
    </row>
    <row r="450" spans="2:65" s="1" customFormat="1" ht="16.5" customHeight="1">
      <c r="B450" s="32"/>
      <c r="C450" s="127" t="s">
        <v>911</v>
      </c>
      <c r="D450" s="127" t="s">
        <v>130</v>
      </c>
      <c r="E450" s="128" t="s">
        <v>912</v>
      </c>
      <c r="F450" s="129" t="s">
        <v>913</v>
      </c>
      <c r="G450" s="130" t="s">
        <v>146</v>
      </c>
      <c r="H450" s="131">
        <v>2</v>
      </c>
      <c r="I450" s="132"/>
      <c r="J450" s="133">
        <f>ROUND(I450*H450,1)</f>
        <v>0</v>
      </c>
      <c r="K450" s="129" t="s">
        <v>134</v>
      </c>
      <c r="L450" s="32"/>
      <c r="M450" s="134" t="s">
        <v>1</v>
      </c>
      <c r="N450" s="135" t="s">
        <v>42</v>
      </c>
      <c r="P450" s="136">
        <f>O450*H450</f>
        <v>0</v>
      </c>
      <c r="Q450" s="136">
        <v>4.4000000000000002E-4</v>
      </c>
      <c r="R450" s="136">
        <f>Q450*H450</f>
        <v>8.8000000000000003E-4</v>
      </c>
      <c r="S450" s="136">
        <v>0</v>
      </c>
      <c r="T450" s="137">
        <f>S450*H450</f>
        <v>0</v>
      </c>
      <c r="AR450" s="138" t="s">
        <v>202</v>
      </c>
      <c r="AT450" s="138" t="s">
        <v>130</v>
      </c>
      <c r="AU450" s="138" t="s">
        <v>84</v>
      </c>
      <c r="AY450" s="17" t="s">
        <v>128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82</v>
      </c>
      <c r="BK450" s="139">
        <f>ROUND(I450*H450,1)</f>
        <v>0</v>
      </c>
      <c r="BL450" s="17" t="s">
        <v>202</v>
      </c>
      <c r="BM450" s="138" t="s">
        <v>914</v>
      </c>
    </row>
    <row r="451" spans="2:65" s="1" customFormat="1" ht="16.5" customHeight="1">
      <c r="B451" s="32"/>
      <c r="C451" s="127" t="s">
        <v>915</v>
      </c>
      <c r="D451" s="127" t="s">
        <v>130</v>
      </c>
      <c r="E451" s="128" t="s">
        <v>916</v>
      </c>
      <c r="F451" s="129" t="s">
        <v>917</v>
      </c>
      <c r="G451" s="130" t="s">
        <v>154</v>
      </c>
      <c r="H451" s="131">
        <v>6</v>
      </c>
      <c r="I451" s="132"/>
      <c r="J451" s="133">
        <f>ROUND(I451*H451,1)</f>
        <v>0</v>
      </c>
      <c r="K451" s="129" t="s">
        <v>134</v>
      </c>
      <c r="L451" s="32"/>
      <c r="M451" s="134" t="s">
        <v>1</v>
      </c>
      <c r="N451" s="135" t="s">
        <v>42</v>
      </c>
      <c r="P451" s="136">
        <f>O451*H451</f>
        <v>0</v>
      </c>
      <c r="Q451" s="136">
        <v>1.1100000000000001E-3</v>
      </c>
      <c r="R451" s="136">
        <f>Q451*H451</f>
        <v>6.660000000000001E-3</v>
      </c>
      <c r="S451" s="136">
        <v>0</v>
      </c>
      <c r="T451" s="137">
        <f>S451*H451</f>
        <v>0</v>
      </c>
      <c r="AR451" s="138" t="s">
        <v>202</v>
      </c>
      <c r="AT451" s="138" t="s">
        <v>130</v>
      </c>
      <c r="AU451" s="138" t="s">
        <v>84</v>
      </c>
      <c r="AY451" s="17" t="s">
        <v>128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7" t="s">
        <v>82</v>
      </c>
      <c r="BK451" s="139">
        <f>ROUND(I451*H451,1)</f>
        <v>0</v>
      </c>
      <c r="BL451" s="17" t="s">
        <v>202</v>
      </c>
      <c r="BM451" s="138" t="s">
        <v>918</v>
      </c>
    </row>
    <row r="452" spans="2:65" s="1" customFormat="1" ht="16.5" customHeight="1">
      <c r="B452" s="32"/>
      <c r="C452" s="127" t="s">
        <v>919</v>
      </c>
      <c r="D452" s="127" t="s">
        <v>130</v>
      </c>
      <c r="E452" s="128" t="s">
        <v>920</v>
      </c>
      <c r="F452" s="129" t="s">
        <v>921</v>
      </c>
      <c r="G452" s="130" t="s">
        <v>199</v>
      </c>
      <c r="H452" s="131">
        <v>9.2999999999999999E-2</v>
      </c>
      <c r="I452" s="132"/>
      <c r="J452" s="133">
        <f>ROUND(I452*H452,1)</f>
        <v>0</v>
      </c>
      <c r="K452" s="129" t="s">
        <v>134</v>
      </c>
      <c r="L452" s="32"/>
      <c r="M452" s="134" t="s">
        <v>1</v>
      </c>
      <c r="N452" s="135" t="s">
        <v>42</v>
      </c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AR452" s="138" t="s">
        <v>202</v>
      </c>
      <c r="AT452" s="138" t="s">
        <v>130</v>
      </c>
      <c r="AU452" s="138" t="s">
        <v>84</v>
      </c>
      <c r="AY452" s="17" t="s">
        <v>128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7" t="s">
        <v>82</v>
      </c>
      <c r="BK452" s="139">
        <f>ROUND(I452*H452,1)</f>
        <v>0</v>
      </c>
      <c r="BL452" s="17" t="s">
        <v>202</v>
      </c>
      <c r="BM452" s="138" t="s">
        <v>922</v>
      </c>
    </row>
    <row r="453" spans="2:65" s="1" customFormat="1" ht="16.5" customHeight="1">
      <c r="B453" s="32"/>
      <c r="C453" s="127" t="s">
        <v>923</v>
      </c>
      <c r="D453" s="127" t="s">
        <v>130</v>
      </c>
      <c r="E453" s="128" t="s">
        <v>924</v>
      </c>
      <c r="F453" s="129" t="s">
        <v>925</v>
      </c>
      <c r="G453" s="130" t="s">
        <v>199</v>
      </c>
      <c r="H453" s="131">
        <v>9.2999999999999999E-2</v>
      </c>
      <c r="I453" s="132"/>
      <c r="J453" s="133">
        <f>ROUND(I453*H453,1)</f>
        <v>0</v>
      </c>
      <c r="K453" s="129" t="s">
        <v>134</v>
      </c>
      <c r="L453" s="32"/>
      <c r="M453" s="134" t="s">
        <v>1</v>
      </c>
      <c r="N453" s="135" t="s">
        <v>42</v>
      </c>
      <c r="P453" s="136">
        <f>O453*H453</f>
        <v>0</v>
      </c>
      <c r="Q453" s="136">
        <v>0</v>
      </c>
      <c r="R453" s="136">
        <f>Q453*H453</f>
        <v>0</v>
      </c>
      <c r="S453" s="136">
        <v>0</v>
      </c>
      <c r="T453" s="137">
        <f>S453*H453</f>
        <v>0</v>
      </c>
      <c r="AR453" s="138" t="s">
        <v>202</v>
      </c>
      <c r="AT453" s="138" t="s">
        <v>130</v>
      </c>
      <c r="AU453" s="138" t="s">
        <v>84</v>
      </c>
      <c r="AY453" s="17" t="s">
        <v>128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7" t="s">
        <v>82</v>
      </c>
      <c r="BK453" s="139">
        <f>ROUND(I453*H453,1)</f>
        <v>0</v>
      </c>
      <c r="BL453" s="17" t="s">
        <v>202</v>
      </c>
      <c r="BM453" s="138" t="s">
        <v>926</v>
      </c>
    </row>
    <row r="454" spans="2:65" s="11" customFormat="1" ht="22.9" customHeight="1">
      <c r="B454" s="115"/>
      <c r="D454" s="116" t="s">
        <v>76</v>
      </c>
      <c r="E454" s="125" t="s">
        <v>927</v>
      </c>
      <c r="F454" s="125" t="s">
        <v>928</v>
      </c>
      <c r="I454" s="118"/>
      <c r="J454" s="126">
        <f>BK454</f>
        <v>0</v>
      </c>
      <c r="L454" s="115"/>
      <c r="M454" s="120"/>
      <c r="P454" s="121">
        <f>SUM(P455:P464)</f>
        <v>0</v>
      </c>
      <c r="R454" s="121">
        <f>SUM(R455:R464)</f>
        <v>2.3134500000000002E-2</v>
      </c>
      <c r="T454" s="122">
        <f>SUM(T455:T464)</f>
        <v>0</v>
      </c>
      <c r="AR454" s="116" t="s">
        <v>84</v>
      </c>
      <c r="AT454" s="123" t="s">
        <v>76</v>
      </c>
      <c r="AU454" s="123" t="s">
        <v>82</v>
      </c>
      <c r="AY454" s="116" t="s">
        <v>128</v>
      </c>
      <c r="BK454" s="124">
        <f>SUM(BK455:BK464)</f>
        <v>0</v>
      </c>
    </row>
    <row r="455" spans="2:65" s="1" customFormat="1" ht="16.5" customHeight="1">
      <c r="B455" s="32"/>
      <c r="C455" s="127" t="s">
        <v>929</v>
      </c>
      <c r="D455" s="127" t="s">
        <v>130</v>
      </c>
      <c r="E455" s="128" t="s">
        <v>930</v>
      </c>
      <c r="F455" s="129" t="s">
        <v>931</v>
      </c>
      <c r="G455" s="130" t="s">
        <v>154</v>
      </c>
      <c r="H455" s="131">
        <v>12.93</v>
      </c>
      <c r="I455" s="132"/>
      <c r="J455" s="133">
        <f>ROUND(I455*H455,1)</f>
        <v>0</v>
      </c>
      <c r="K455" s="129" t="s">
        <v>134</v>
      </c>
      <c r="L455" s="32"/>
      <c r="M455" s="134" t="s">
        <v>1</v>
      </c>
      <c r="N455" s="135" t="s">
        <v>42</v>
      </c>
      <c r="P455" s="136">
        <f>O455*H455</f>
        <v>0</v>
      </c>
      <c r="Q455" s="136">
        <v>0</v>
      </c>
      <c r="R455" s="136">
        <f>Q455*H455</f>
        <v>0</v>
      </c>
      <c r="S455" s="136">
        <v>0</v>
      </c>
      <c r="T455" s="137">
        <f>S455*H455</f>
        <v>0</v>
      </c>
      <c r="AR455" s="138" t="s">
        <v>202</v>
      </c>
      <c r="AT455" s="138" t="s">
        <v>130</v>
      </c>
      <c r="AU455" s="138" t="s">
        <v>84</v>
      </c>
      <c r="AY455" s="17" t="s">
        <v>128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7" t="s">
        <v>82</v>
      </c>
      <c r="BK455" s="139">
        <f>ROUND(I455*H455,1)</f>
        <v>0</v>
      </c>
      <c r="BL455" s="17" t="s">
        <v>202</v>
      </c>
      <c r="BM455" s="138" t="s">
        <v>932</v>
      </c>
    </row>
    <row r="456" spans="2:65" s="12" customFormat="1" ht="11.25">
      <c r="B456" s="140"/>
      <c r="D456" s="141" t="s">
        <v>137</v>
      </c>
      <c r="E456" s="142" t="s">
        <v>1</v>
      </c>
      <c r="F456" s="143" t="s">
        <v>363</v>
      </c>
      <c r="H456" s="144">
        <v>7.2</v>
      </c>
      <c r="I456" s="145"/>
      <c r="L456" s="140"/>
      <c r="M456" s="146"/>
      <c r="T456" s="147"/>
      <c r="AT456" s="142" t="s">
        <v>137</v>
      </c>
      <c r="AU456" s="142" t="s">
        <v>84</v>
      </c>
      <c r="AV456" s="12" t="s">
        <v>84</v>
      </c>
      <c r="AW456" s="12" t="s">
        <v>32</v>
      </c>
      <c r="AX456" s="12" t="s">
        <v>77</v>
      </c>
      <c r="AY456" s="142" t="s">
        <v>128</v>
      </c>
    </row>
    <row r="457" spans="2:65" s="12" customFormat="1" ht="11.25">
      <c r="B457" s="140"/>
      <c r="D457" s="141" t="s">
        <v>137</v>
      </c>
      <c r="E457" s="142" t="s">
        <v>1</v>
      </c>
      <c r="F457" s="143" t="s">
        <v>364</v>
      </c>
      <c r="H457" s="144">
        <v>4.8</v>
      </c>
      <c r="I457" s="145"/>
      <c r="L457" s="140"/>
      <c r="M457" s="146"/>
      <c r="T457" s="147"/>
      <c r="AT457" s="142" t="s">
        <v>137</v>
      </c>
      <c r="AU457" s="142" t="s">
        <v>84</v>
      </c>
      <c r="AV457" s="12" t="s">
        <v>84</v>
      </c>
      <c r="AW457" s="12" t="s">
        <v>32</v>
      </c>
      <c r="AX457" s="12" t="s">
        <v>77</v>
      </c>
      <c r="AY457" s="142" t="s">
        <v>128</v>
      </c>
    </row>
    <row r="458" spans="2:65" s="12" customFormat="1" ht="11.25">
      <c r="B458" s="140"/>
      <c r="D458" s="141" t="s">
        <v>137</v>
      </c>
      <c r="E458" s="142" t="s">
        <v>1</v>
      </c>
      <c r="F458" s="143" t="s">
        <v>365</v>
      </c>
      <c r="H458" s="144">
        <v>0.93</v>
      </c>
      <c r="I458" s="145"/>
      <c r="L458" s="140"/>
      <c r="M458" s="146"/>
      <c r="T458" s="147"/>
      <c r="AT458" s="142" t="s">
        <v>137</v>
      </c>
      <c r="AU458" s="142" t="s">
        <v>84</v>
      </c>
      <c r="AV458" s="12" t="s">
        <v>84</v>
      </c>
      <c r="AW458" s="12" t="s">
        <v>32</v>
      </c>
      <c r="AX458" s="12" t="s">
        <v>77</v>
      </c>
      <c r="AY458" s="142" t="s">
        <v>128</v>
      </c>
    </row>
    <row r="459" spans="2:65" s="13" customFormat="1" ht="11.25">
      <c r="B459" s="158"/>
      <c r="D459" s="141" t="s">
        <v>137</v>
      </c>
      <c r="E459" s="159" t="s">
        <v>1</v>
      </c>
      <c r="F459" s="160" t="s">
        <v>286</v>
      </c>
      <c r="H459" s="161">
        <v>12.93</v>
      </c>
      <c r="I459" s="162"/>
      <c r="L459" s="158"/>
      <c r="M459" s="163"/>
      <c r="T459" s="164"/>
      <c r="AT459" s="159" t="s">
        <v>137</v>
      </c>
      <c r="AU459" s="159" t="s">
        <v>84</v>
      </c>
      <c r="AV459" s="13" t="s">
        <v>135</v>
      </c>
      <c r="AW459" s="13" t="s">
        <v>32</v>
      </c>
      <c r="AX459" s="13" t="s">
        <v>82</v>
      </c>
      <c r="AY459" s="159" t="s">
        <v>128</v>
      </c>
    </row>
    <row r="460" spans="2:65" s="1" customFormat="1" ht="16.5" customHeight="1">
      <c r="B460" s="32"/>
      <c r="C460" s="148" t="s">
        <v>933</v>
      </c>
      <c r="D460" s="148" t="s">
        <v>208</v>
      </c>
      <c r="E460" s="149" t="s">
        <v>934</v>
      </c>
      <c r="F460" s="150" t="s">
        <v>935</v>
      </c>
      <c r="G460" s="151" t="s">
        <v>154</v>
      </c>
      <c r="H460" s="152">
        <v>14.223000000000001</v>
      </c>
      <c r="I460" s="153"/>
      <c r="J460" s="154">
        <f>ROUND(I460*H460,1)</f>
        <v>0</v>
      </c>
      <c r="K460" s="150" t="s">
        <v>134</v>
      </c>
      <c r="L460" s="155"/>
      <c r="M460" s="156" t="s">
        <v>1</v>
      </c>
      <c r="N460" s="157" t="s">
        <v>42</v>
      </c>
      <c r="P460" s="136">
        <f>O460*H460</f>
        <v>0</v>
      </c>
      <c r="Q460" s="136">
        <v>1.5E-3</v>
      </c>
      <c r="R460" s="136">
        <f>Q460*H460</f>
        <v>2.1334500000000003E-2</v>
      </c>
      <c r="S460" s="136">
        <v>0</v>
      </c>
      <c r="T460" s="137">
        <f>S460*H460</f>
        <v>0</v>
      </c>
      <c r="AR460" s="138" t="s">
        <v>274</v>
      </c>
      <c r="AT460" s="138" t="s">
        <v>208</v>
      </c>
      <c r="AU460" s="138" t="s">
        <v>84</v>
      </c>
      <c r="AY460" s="17" t="s">
        <v>128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82</v>
      </c>
      <c r="BK460" s="139">
        <f>ROUND(I460*H460,1)</f>
        <v>0</v>
      </c>
      <c r="BL460" s="17" t="s">
        <v>202</v>
      </c>
      <c r="BM460" s="138" t="s">
        <v>936</v>
      </c>
    </row>
    <row r="461" spans="2:65" s="12" customFormat="1" ht="11.25">
      <c r="B461" s="140"/>
      <c r="D461" s="141" t="s">
        <v>137</v>
      </c>
      <c r="E461" s="142" t="s">
        <v>1</v>
      </c>
      <c r="F461" s="143" t="s">
        <v>937</v>
      </c>
      <c r="H461" s="144">
        <v>14.223000000000001</v>
      </c>
      <c r="I461" s="145"/>
      <c r="L461" s="140"/>
      <c r="M461" s="146"/>
      <c r="T461" s="147"/>
      <c r="AT461" s="142" t="s">
        <v>137</v>
      </c>
      <c r="AU461" s="142" t="s">
        <v>84</v>
      </c>
      <c r="AV461" s="12" t="s">
        <v>84</v>
      </c>
      <c r="AW461" s="12" t="s">
        <v>32</v>
      </c>
      <c r="AX461" s="12" t="s">
        <v>82</v>
      </c>
      <c r="AY461" s="142" t="s">
        <v>128</v>
      </c>
    </row>
    <row r="462" spans="2:65" s="1" customFormat="1" ht="16.5" customHeight="1">
      <c r="B462" s="32"/>
      <c r="C462" s="148" t="s">
        <v>938</v>
      </c>
      <c r="D462" s="148" t="s">
        <v>208</v>
      </c>
      <c r="E462" s="149" t="s">
        <v>939</v>
      </c>
      <c r="F462" s="150" t="s">
        <v>940</v>
      </c>
      <c r="G462" s="151" t="s">
        <v>941</v>
      </c>
      <c r="H462" s="152">
        <v>9</v>
      </c>
      <c r="I462" s="153"/>
      <c r="J462" s="154">
        <f>ROUND(I462*H462,1)</f>
        <v>0</v>
      </c>
      <c r="K462" s="150" t="s">
        <v>134</v>
      </c>
      <c r="L462" s="155"/>
      <c r="M462" s="156" t="s">
        <v>1</v>
      </c>
      <c r="N462" s="157" t="s">
        <v>42</v>
      </c>
      <c r="P462" s="136">
        <f>O462*H462</f>
        <v>0</v>
      </c>
      <c r="Q462" s="136">
        <v>2.0000000000000001E-4</v>
      </c>
      <c r="R462" s="136">
        <f>Q462*H462</f>
        <v>1.8000000000000002E-3</v>
      </c>
      <c r="S462" s="136">
        <v>0</v>
      </c>
      <c r="T462" s="137">
        <f>S462*H462</f>
        <v>0</v>
      </c>
      <c r="AR462" s="138" t="s">
        <v>274</v>
      </c>
      <c r="AT462" s="138" t="s">
        <v>208</v>
      </c>
      <c r="AU462" s="138" t="s">
        <v>84</v>
      </c>
      <c r="AY462" s="17" t="s">
        <v>128</v>
      </c>
      <c r="BE462" s="139">
        <f>IF(N462="základní",J462,0)</f>
        <v>0</v>
      </c>
      <c r="BF462" s="139">
        <f>IF(N462="snížená",J462,0)</f>
        <v>0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7" t="s">
        <v>82</v>
      </c>
      <c r="BK462" s="139">
        <f>ROUND(I462*H462,1)</f>
        <v>0</v>
      </c>
      <c r="BL462" s="17" t="s">
        <v>202</v>
      </c>
      <c r="BM462" s="138" t="s">
        <v>942</v>
      </c>
    </row>
    <row r="463" spans="2:65" s="1" customFormat="1" ht="16.5" customHeight="1">
      <c r="B463" s="32"/>
      <c r="C463" s="127" t="s">
        <v>943</v>
      </c>
      <c r="D463" s="127" t="s">
        <v>130</v>
      </c>
      <c r="E463" s="128" t="s">
        <v>944</v>
      </c>
      <c r="F463" s="129" t="s">
        <v>945</v>
      </c>
      <c r="G463" s="130" t="s">
        <v>199</v>
      </c>
      <c r="H463" s="131">
        <v>2.3E-2</v>
      </c>
      <c r="I463" s="132"/>
      <c r="J463" s="133">
        <f>ROUND(I463*H463,1)</f>
        <v>0</v>
      </c>
      <c r="K463" s="129" t="s">
        <v>134</v>
      </c>
      <c r="L463" s="32"/>
      <c r="M463" s="134" t="s">
        <v>1</v>
      </c>
      <c r="N463" s="135" t="s">
        <v>42</v>
      </c>
      <c r="P463" s="136">
        <f>O463*H463</f>
        <v>0</v>
      </c>
      <c r="Q463" s="136">
        <v>0</v>
      </c>
      <c r="R463" s="136">
        <f>Q463*H463</f>
        <v>0</v>
      </c>
      <c r="S463" s="136">
        <v>0</v>
      </c>
      <c r="T463" s="137">
        <f>S463*H463</f>
        <v>0</v>
      </c>
      <c r="AR463" s="138" t="s">
        <v>202</v>
      </c>
      <c r="AT463" s="138" t="s">
        <v>130</v>
      </c>
      <c r="AU463" s="138" t="s">
        <v>84</v>
      </c>
      <c r="AY463" s="17" t="s">
        <v>128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7" t="s">
        <v>82</v>
      </c>
      <c r="BK463" s="139">
        <f>ROUND(I463*H463,1)</f>
        <v>0</v>
      </c>
      <c r="BL463" s="17" t="s">
        <v>202</v>
      </c>
      <c r="BM463" s="138" t="s">
        <v>946</v>
      </c>
    </row>
    <row r="464" spans="2:65" s="1" customFormat="1" ht="16.5" customHeight="1">
      <c r="B464" s="32"/>
      <c r="C464" s="127" t="s">
        <v>947</v>
      </c>
      <c r="D464" s="127" t="s">
        <v>130</v>
      </c>
      <c r="E464" s="128" t="s">
        <v>948</v>
      </c>
      <c r="F464" s="129" t="s">
        <v>949</v>
      </c>
      <c r="G464" s="130" t="s">
        <v>199</v>
      </c>
      <c r="H464" s="131">
        <v>2.3E-2</v>
      </c>
      <c r="I464" s="132"/>
      <c r="J464" s="133">
        <f>ROUND(I464*H464,1)</f>
        <v>0</v>
      </c>
      <c r="K464" s="129" t="s">
        <v>134</v>
      </c>
      <c r="L464" s="32"/>
      <c r="M464" s="134" t="s">
        <v>1</v>
      </c>
      <c r="N464" s="135" t="s">
        <v>42</v>
      </c>
      <c r="P464" s="136">
        <f>O464*H464</f>
        <v>0</v>
      </c>
      <c r="Q464" s="136">
        <v>0</v>
      </c>
      <c r="R464" s="136">
        <f>Q464*H464</f>
        <v>0</v>
      </c>
      <c r="S464" s="136">
        <v>0</v>
      </c>
      <c r="T464" s="137">
        <f>S464*H464</f>
        <v>0</v>
      </c>
      <c r="AR464" s="138" t="s">
        <v>202</v>
      </c>
      <c r="AT464" s="138" t="s">
        <v>130</v>
      </c>
      <c r="AU464" s="138" t="s">
        <v>84</v>
      </c>
      <c r="AY464" s="17" t="s">
        <v>128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7" t="s">
        <v>82</v>
      </c>
      <c r="BK464" s="139">
        <f>ROUND(I464*H464,1)</f>
        <v>0</v>
      </c>
      <c r="BL464" s="17" t="s">
        <v>202</v>
      </c>
      <c r="BM464" s="138" t="s">
        <v>950</v>
      </c>
    </row>
    <row r="465" spans="2:65" s="11" customFormat="1" ht="22.9" customHeight="1">
      <c r="B465" s="115"/>
      <c r="D465" s="116" t="s">
        <v>76</v>
      </c>
      <c r="E465" s="125" t="s">
        <v>951</v>
      </c>
      <c r="F465" s="125" t="s">
        <v>952</v>
      </c>
      <c r="I465" s="118"/>
      <c r="J465" s="126">
        <f>BK465</f>
        <v>0</v>
      </c>
      <c r="L465" s="115"/>
      <c r="M465" s="120"/>
      <c r="P465" s="121">
        <f>SUM(P466:P470)</f>
        <v>0</v>
      </c>
      <c r="R465" s="121">
        <f>SUM(R466:R470)</f>
        <v>0</v>
      </c>
      <c r="T465" s="122">
        <f>SUM(T466:T470)</f>
        <v>0</v>
      </c>
      <c r="AR465" s="116" t="s">
        <v>84</v>
      </c>
      <c r="AT465" s="123" t="s">
        <v>76</v>
      </c>
      <c r="AU465" s="123" t="s">
        <v>82</v>
      </c>
      <c r="AY465" s="116" t="s">
        <v>128</v>
      </c>
      <c r="BK465" s="124">
        <f>SUM(BK466:BK470)</f>
        <v>0</v>
      </c>
    </row>
    <row r="466" spans="2:65" s="1" customFormat="1" ht="24.2" customHeight="1">
      <c r="B466" s="32"/>
      <c r="C466" s="127" t="s">
        <v>953</v>
      </c>
      <c r="D466" s="127" t="s">
        <v>130</v>
      </c>
      <c r="E466" s="128" t="s">
        <v>954</v>
      </c>
      <c r="F466" s="129" t="s">
        <v>955</v>
      </c>
      <c r="G466" s="130" t="s">
        <v>133</v>
      </c>
      <c r="H466" s="131">
        <v>18.917999999999999</v>
      </c>
      <c r="I466" s="132"/>
      <c r="J466" s="133">
        <f>ROUND(I466*H466,1)</f>
        <v>0</v>
      </c>
      <c r="K466" s="129" t="s">
        <v>1</v>
      </c>
      <c r="L466" s="32"/>
      <c r="M466" s="134" t="s">
        <v>1</v>
      </c>
      <c r="N466" s="135" t="s">
        <v>42</v>
      </c>
      <c r="P466" s="136">
        <f>O466*H466</f>
        <v>0</v>
      </c>
      <c r="Q466" s="136">
        <v>0</v>
      </c>
      <c r="R466" s="136">
        <f>Q466*H466</f>
        <v>0</v>
      </c>
      <c r="S466" s="136">
        <v>0</v>
      </c>
      <c r="T466" s="137">
        <f>S466*H466</f>
        <v>0</v>
      </c>
      <c r="AR466" s="138" t="s">
        <v>202</v>
      </c>
      <c r="AT466" s="138" t="s">
        <v>130</v>
      </c>
      <c r="AU466" s="138" t="s">
        <v>84</v>
      </c>
      <c r="AY466" s="17" t="s">
        <v>128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7" t="s">
        <v>82</v>
      </c>
      <c r="BK466" s="139">
        <f>ROUND(I466*H466,1)</f>
        <v>0</v>
      </c>
      <c r="BL466" s="17" t="s">
        <v>202</v>
      </c>
      <c r="BM466" s="138" t="s">
        <v>956</v>
      </c>
    </row>
    <row r="467" spans="2:65" s="12" customFormat="1" ht="11.25">
      <c r="B467" s="140"/>
      <c r="D467" s="141" t="s">
        <v>137</v>
      </c>
      <c r="E467" s="142" t="s">
        <v>1</v>
      </c>
      <c r="F467" s="143" t="s">
        <v>520</v>
      </c>
      <c r="H467" s="144">
        <v>11.16</v>
      </c>
      <c r="I467" s="145"/>
      <c r="L467" s="140"/>
      <c r="M467" s="146"/>
      <c r="T467" s="147"/>
      <c r="AT467" s="142" t="s">
        <v>137</v>
      </c>
      <c r="AU467" s="142" t="s">
        <v>84</v>
      </c>
      <c r="AV467" s="12" t="s">
        <v>84</v>
      </c>
      <c r="AW467" s="12" t="s">
        <v>32</v>
      </c>
      <c r="AX467" s="12" t="s">
        <v>77</v>
      </c>
      <c r="AY467" s="142" t="s">
        <v>128</v>
      </c>
    </row>
    <row r="468" spans="2:65" s="12" customFormat="1" ht="11.25">
      <c r="B468" s="140"/>
      <c r="D468" s="141" t="s">
        <v>137</v>
      </c>
      <c r="E468" s="142" t="s">
        <v>1</v>
      </c>
      <c r="F468" s="143" t="s">
        <v>515</v>
      </c>
      <c r="H468" s="144">
        <v>7.2</v>
      </c>
      <c r="I468" s="145"/>
      <c r="L468" s="140"/>
      <c r="M468" s="146"/>
      <c r="T468" s="147"/>
      <c r="AT468" s="142" t="s">
        <v>137</v>
      </c>
      <c r="AU468" s="142" t="s">
        <v>84</v>
      </c>
      <c r="AV468" s="12" t="s">
        <v>84</v>
      </c>
      <c r="AW468" s="12" t="s">
        <v>32</v>
      </c>
      <c r="AX468" s="12" t="s">
        <v>77</v>
      </c>
      <c r="AY468" s="142" t="s">
        <v>128</v>
      </c>
    </row>
    <row r="469" spans="2:65" s="12" customFormat="1" ht="11.25">
      <c r="B469" s="140"/>
      <c r="D469" s="141" t="s">
        <v>137</v>
      </c>
      <c r="E469" s="142" t="s">
        <v>1</v>
      </c>
      <c r="F469" s="143" t="s">
        <v>510</v>
      </c>
      <c r="H469" s="144">
        <v>0.55800000000000005</v>
      </c>
      <c r="I469" s="145"/>
      <c r="L469" s="140"/>
      <c r="M469" s="146"/>
      <c r="T469" s="147"/>
      <c r="AT469" s="142" t="s">
        <v>137</v>
      </c>
      <c r="AU469" s="142" t="s">
        <v>84</v>
      </c>
      <c r="AV469" s="12" t="s">
        <v>84</v>
      </c>
      <c r="AW469" s="12" t="s">
        <v>32</v>
      </c>
      <c r="AX469" s="12" t="s">
        <v>77</v>
      </c>
      <c r="AY469" s="142" t="s">
        <v>128</v>
      </c>
    </row>
    <row r="470" spans="2:65" s="13" customFormat="1" ht="11.25">
      <c r="B470" s="158"/>
      <c r="D470" s="141" t="s">
        <v>137</v>
      </c>
      <c r="E470" s="159" t="s">
        <v>1</v>
      </c>
      <c r="F470" s="160" t="s">
        <v>286</v>
      </c>
      <c r="H470" s="161">
        <v>18.917999999999999</v>
      </c>
      <c r="I470" s="162"/>
      <c r="L470" s="158"/>
      <c r="M470" s="163"/>
      <c r="T470" s="164"/>
      <c r="AT470" s="159" t="s">
        <v>137</v>
      </c>
      <c r="AU470" s="159" t="s">
        <v>84</v>
      </c>
      <c r="AV470" s="13" t="s">
        <v>135</v>
      </c>
      <c r="AW470" s="13" t="s">
        <v>32</v>
      </c>
      <c r="AX470" s="13" t="s">
        <v>82</v>
      </c>
      <c r="AY470" s="159" t="s">
        <v>128</v>
      </c>
    </row>
    <row r="471" spans="2:65" s="11" customFormat="1" ht="22.9" customHeight="1">
      <c r="B471" s="115"/>
      <c r="D471" s="116" t="s">
        <v>76</v>
      </c>
      <c r="E471" s="125" t="s">
        <v>957</v>
      </c>
      <c r="F471" s="125" t="s">
        <v>958</v>
      </c>
      <c r="I471" s="118"/>
      <c r="J471" s="126">
        <f>BK471</f>
        <v>0</v>
      </c>
      <c r="L471" s="115"/>
      <c r="M471" s="120"/>
      <c r="P471" s="121">
        <f>SUM(P472:P473)</f>
        <v>0</v>
      </c>
      <c r="R471" s="121">
        <f>SUM(R472:R473)</f>
        <v>0</v>
      </c>
      <c r="T471" s="122">
        <f>SUM(T472:T473)</f>
        <v>0.3</v>
      </c>
      <c r="AR471" s="116" t="s">
        <v>84</v>
      </c>
      <c r="AT471" s="123" t="s">
        <v>76</v>
      </c>
      <c r="AU471" s="123" t="s">
        <v>82</v>
      </c>
      <c r="AY471" s="116" t="s">
        <v>128</v>
      </c>
      <c r="BK471" s="124">
        <f>SUM(BK472:BK473)</f>
        <v>0</v>
      </c>
    </row>
    <row r="472" spans="2:65" s="1" customFormat="1" ht="16.5" customHeight="1">
      <c r="B472" s="32"/>
      <c r="C472" s="127" t="s">
        <v>959</v>
      </c>
      <c r="D472" s="127" t="s">
        <v>130</v>
      </c>
      <c r="E472" s="128" t="s">
        <v>960</v>
      </c>
      <c r="F472" s="129" t="s">
        <v>961</v>
      </c>
      <c r="G472" s="130" t="s">
        <v>133</v>
      </c>
      <c r="H472" s="131">
        <v>15</v>
      </c>
      <c r="I472" s="132"/>
      <c r="J472" s="133">
        <f>ROUND(I472*H472,1)</f>
        <v>0</v>
      </c>
      <c r="K472" s="129" t="s">
        <v>134</v>
      </c>
      <c r="L472" s="32"/>
      <c r="M472" s="134" t="s">
        <v>1</v>
      </c>
      <c r="N472" s="135" t="s">
        <v>42</v>
      </c>
      <c r="P472" s="136">
        <f>O472*H472</f>
        <v>0</v>
      </c>
      <c r="Q472" s="136">
        <v>0</v>
      </c>
      <c r="R472" s="136">
        <f>Q472*H472</f>
        <v>0</v>
      </c>
      <c r="S472" s="136">
        <v>0.02</v>
      </c>
      <c r="T472" s="137">
        <f>S472*H472</f>
        <v>0.3</v>
      </c>
      <c r="AR472" s="138" t="s">
        <v>202</v>
      </c>
      <c r="AT472" s="138" t="s">
        <v>130</v>
      </c>
      <c r="AU472" s="138" t="s">
        <v>84</v>
      </c>
      <c r="AY472" s="17" t="s">
        <v>128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7" t="s">
        <v>82</v>
      </c>
      <c r="BK472" s="139">
        <f>ROUND(I472*H472,1)</f>
        <v>0</v>
      </c>
      <c r="BL472" s="17" t="s">
        <v>202</v>
      </c>
      <c r="BM472" s="138" t="s">
        <v>962</v>
      </c>
    </row>
    <row r="473" spans="2:65" s="12" customFormat="1" ht="11.25">
      <c r="B473" s="140"/>
      <c r="D473" s="141" t="s">
        <v>137</v>
      </c>
      <c r="E473" s="142" t="s">
        <v>1</v>
      </c>
      <c r="F473" s="143" t="s">
        <v>963</v>
      </c>
      <c r="H473" s="144">
        <v>15</v>
      </c>
      <c r="I473" s="145"/>
      <c r="L473" s="140"/>
      <c r="M473" s="146"/>
      <c r="T473" s="147"/>
      <c r="AT473" s="142" t="s">
        <v>137</v>
      </c>
      <c r="AU473" s="142" t="s">
        <v>84</v>
      </c>
      <c r="AV473" s="12" t="s">
        <v>84</v>
      </c>
      <c r="AW473" s="12" t="s">
        <v>32</v>
      </c>
      <c r="AX473" s="12" t="s">
        <v>82</v>
      </c>
      <c r="AY473" s="142" t="s">
        <v>128</v>
      </c>
    </row>
    <row r="474" spans="2:65" s="11" customFormat="1" ht="22.9" customHeight="1">
      <c r="B474" s="115"/>
      <c r="D474" s="116" t="s">
        <v>76</v>
      </c>
      <c r="E474" s="125" t="s">
        <v>964</v>
      </c>
      <c r="F474" s="125" t="s">
        <v>965</v>
      </c>
      <c r="I474" s="118"/>
      <c r="J474" s="126">
        <f>BK474</f>
        <v>0</v>
      </c>
      <c r="L474" s="115"/>
      <c r="M474" s="120"/>
      <c r="P474" s="121">
        <f>SUM(P475:P482)</f>
        <v>0</v>
      </c>
      <c r="R474" s="121">
        <f>SUM(R475:R482)</f>
        <v>0</v>
      </c>
      <c r="T474" s="122">
        <f>SUM(T475:T482)</f>
        <v>0</v>
      </c>
      <c r="AR474" s="116" t="s">
        <v>82</v>
      </c>
      <c r="AT474" s="123" t="s">
        <v>76</v>
      </c>
      <c r="AU474" s="123" t="s">
        <v>82</v>
      </c>
      <c r="AY474" s="116" t="s">
        <v>128</v>
      </c>
      <c r="BK474" s="124">
        <f>SUM(BK475:BK482)</f>
        <v>0</v>
      </c>
    </row>
    <row r="475" spans="2:65" s="1" customFormat="1" ht="16.5" customHeight="1">
      <c r="B475" s="32"/>
      <c r="C475" s="127" t="s">
        <v>966</v>
      </c>
      <c r="D475" s="127" t="s">
        <v>130</v>
      </c>
      <c r="E475" s="128" t="s">
        <v>967</v>
      </c>
      <c r="F475" s="129" t="s">
        <v>968</v>
      </c>
      <c r="G475" s="130" t="s">
        <v>969</v>
      </c>
      <c r="H475" s="131">
        <v>8</v>
      </c>
      <c r="I475" s="132"/>
      <c r="J475" s="133">
        <f>ROUND(I475*H475,1)</f>
        <v>0</v>
      </c>
      <c r="K475" s="129" t="s">
        <v>134</v>
      </c>
      <c r="L475" s="32"/>
      <c r="M475" s="134" t="s">
        <v>1</v>
      </c>
      <c r="N475" s="135" t="s">
        <v>42</v>
      </c>
      <c r="P475" s="136">
        <f>O475*H475</f>
        <v>0</v>
      </c>
      <c r="Q475" s="136">
        <v>0</v>
      </c>
      <c r="R475" s="136">
        <f>Q475*H475</f>
        <v>0</v>
      </c>
      <c r="S475" s="136">
        <v>0</v>
      </c>
      <c r="T475" s="137">
        <f>S475*H475</f>
        <v>0</v>
      </c>
      <c r="AR475" s="138" t="s">
        <v>135</v>
      </c>
      <c r="AT475" s="138" t="s">
        <v>130</v>
      </c>
      <c r="AU475" s="138" t="s">
        <v>84</v>
      </c>
      <c r="AY475" s="17" t="s">
        <v>128</v>
      </c>
      <c r="BE475" s="139">
        <f>IF(N475="základní",J475,0)</f>
        <v>0</v>
      </c>
      <c r="BF475" s="139">
        <f>IF(N475="snížená",J475,0)</f>
        <v>0</v>
      </c>
      <c r="BG475" s="139">
        <f>IF(N475="zákl. přenesená",J475,0)</f>
        <v>0</v>
      </c>
      <c r="BH475" s="139">
        <f>IF(N475="sníž. přenesená",J475,0)</f>
        <v>0</v>
      </c>
      <c r="BI475" s="139">
        <f>IF(N475="nulová",J475,0)</f>
        <v>0</v>
      </c>
      <c r="BJ475" s="17" t="s">
        <v>82</v>
      </c>
      <c r="BK475" s="139">
        <f>ROUND(I475*H475,1)</f>
        <v>0</v>
      </c>
      <c r="BL475" s="17" t="s">
        <v>135</v>
      </c>
      <c r="BM475" s="138" t="s">
        <v>970</v>
      </c>
    </row>
    <row r="476" spans="2:65" s="12" customFormat="1" ht="11.25">
      <c r="B476" s="140"/>
      <c r="D476" s="141" t="s">
        <v>137</v>
      </c>
      <c r="E476" s="142" t="s">
        <v>1</v>
      </c>
      <c r="F476" s="143" t="s">
        <v>971</v>
      </c>
      <c r="H476" s="144">
        <v>8</v>
      </c>
      <c r="I476" s="145"/>
      <c r="L476" s="140"/>
      <c r="M476" s="146"/>
      <c r="T476" s="147"/>
      <c r="AT476" s="142" t="s">
        <v>137</v>
      </c>
      <c r="AU476" s="142" t="s">
        <v>84</v>
      </c>
      <c r="AV476" s="12" t="s">
        <v>84</v>
      </c>
      <c r="AW476" s="12" t="s">
        <v>32</v>
      </c>
      <c r="AX476" s="12" t="s">
        <v>82</v>
      </c>
      <c r="AY476" s="142" t="s">
        <v>128</v>
      </c>
    </row>
    <row r="477" spans="2:65" s="1" customFormat="1" ht="16.5" customHeight="1">
      <c r="B477" s="32"/>
      <c r="C477" s="127" t="s">
        <v>972</v>
      </c>
      <c r="D477" s="127" t="s">
        <v>130</v>
      </c>
      <c r="E477" s="128" t="s">
        <v>973</v>
      </c>
      <c r="F477" s="129" t="s">
        <v>974</v>
      </c>
      <c r="G477" s="130" t="s">
        <v>969</v>
      </c>
      <c r="H477" s="131">
        <v>8</v>
      </c>
      <c r="I477" s="132"/>
      <c r="J477" s="133">
        <f>ROUND(I477*H477,1)</f>
        <v>0</v>
      </c>
      <c r="K477" s="129" t="s">
        <v>134</v>
      </c>
      <c r="L477" s="32"/>
      <c r="M477" s="134" t="s">
        <v>1</v>
      </c>
      <c r="N477" s="135" t="s">
        <v>42</v>
      </c>
      <c r="P477" s="136">
        <f>O477*H477</f>
        <v>0</v>
      </c>
      <c r="Q477" s="136">
        <v>0</v>
      </c>
      <c r="R477" s="136">
        <f>Q477*H477</f>
        <v>0</v>
      </c>
      <c r="S477" s="136">
        <v>0</v>
      </c>
      <c r="T477" s="137">
        <f>S477*H477</f>
        <v>0</v>
      </c>
      <c r="AR477" s="138" t="s">
        <v>135</v>
      </c>
      <c r="AT477" s="138" t="s">
        <v>130</v>
      </c>
      <c r="AU477" s="138" t="s">
        <v>84</v>
      </c>
      <c r="AY477" s="17" t="s">
        <v>128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82</v>
      </c>
      <c r="BK477" s="139">
        <f>ROUND(I477*H477,1)</f>
        <v>0</v>
      </c>
      <c r="BL477" s="17" t="s">
        <v>135</v>
      </c>
      <c r="BM477" s="138" t="s">
        <v>975</v>
      </c>
    </row>
    <row r="478" spans="2:65" s="12" customFormat="1" ht="11.25">
      <c r="B478" s="140"/>
      <c r="D478" s="141" t="s">
        <v>137</v>
      </c>
      <c r="E478" s="142" t="s">
        <v>1</v>
      </c>
      <c r="F478" s="143" t="s">
        <v>164</v>
      </c>
      <c r="H478" s="144">
        <v>8</v>
      </c>
      <c r="I478" s="145"/>
      <c r="L478" s="140"/>
      <c r="M478" s="146"/>
      <c r="T478" s="147"/>
      <c r="AT478" s="142" t="s">
        <v>137</v>
      </c>
      <c r="AU478" s="142" t="s">
        <v>84</v>
      </c>
      <c r="AV478" s="12" t="s">
        <v>84</v>
      </c>
      <c r="AW478" s="12" t="s">
        <v>32</v>
      </c>
      <c r="AX478" s="12" t="s">
        <v>82</v>
      </c>
      <c r="AY478" s="142" t="s">
        <v>128</v>
      </c>
    </row>
    <row r="479" spans="2:65" s="1" customFormat="1" ht="16.5" customHeight="1">
      <c r="B479" s="32"/>
      <c r="C479" s="127" t="s">
        <v>976</v>
      </c>
      <c r="D479" s="127" t="s">
        <v>130</v>
      </c>
      <c r="E479" s="128" t="s">
        <v>977</v>
      </c>
      <c r="F479" s="129" t="s">
        <v>978</v>
      </c>
      <c r="G479" s="130" t="s">
        <v>969</v>
      </c>
      <c r="H479" s="131">
        <v>16</v>
      </c>
      <c r="I479" s="132"/>
      <c r="J479" s="133">
        <f>ROUND(I479*H479,1)</f>
        <v>0</v>
      </c>
      <c r="K479" s="129" t="s">
        <v>134</v>
      </c>
      <c r="L479" s="32"/>
      <c r="M479" s="134" t="s">
        <v>1</v>
      </c>
      <c r="N479" s="135" t="s">
        <v>42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135</v>
      </c>
      <c r="AT479" s="138" t="s">
        <v>130</v>
      </c>
      <c r="AU479" s="138" t="s">
        <v>84</v>
      </c>
      <c r="AY479" s="17" t="s">
        <v>128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82</v>
      </c>
      <c r="BK479" s="139">
        <f>ROUND(I479*H479,1)</f>
        <v>0</v>
      </c>
      <c r="BL479" s="17" t="s">
        <v>135</v>
      </c>
      <c r="BM479" s="138" t="s">
        <v>979</v>
      </c>
    </row>
    <row r="480" spans="2:65" s="12" customFormat="1" ht="11.25">
      <c r="B480" s="140"/>
      <c r="D480" s="141" t="s">
        <v>137</v>
      </c>
      <c r="E480" s="142" t="s">
        <v>1</v>
      </c>
      <c r="F480" s="143" t="s">
        <v>980</v>
      </c>
      <c r="H480" s="144">
        <v>16</v>
      </c>
      <c r="I480" s="145"/>
      <c r="L480" s="140"/>
      <c r="M480" s="146"/>
      <c r="T480" s="147"/>
      <c r="AT480" s="142" t="s">
        <v>137</v>
      </c>
      <c r="AU480" s="142" t="s">
        <v>84</v>
      </c>
      <c r="AV480" s="12" t="s">
        <v>84</v>
      </c>
      <c r="AW480" s="12" t="s">
        <v>32</v>
      </c>
      <c r="AX480" s="12" t="s">
        <v>82</v>
      </c>
      <c r="AY480" s="142" t="s">
        <v>128</v>
      </c>
    </row>
    <row r="481" spans="2:65" s="1" customFormat="1" ht="16.5" customHeight="1">
      <c r="B481" s="32"/>
      <c r="C481" s="127" t="s">
        <v>981</v>
      </c>
      <c r="D481" s="127" t="s">
        <v>130</v>
      </c>
      <c r="E481" s="128" t="s">
        <v>982</v>
      </c>
      <c r="F481" s="129" t="s">
        <v>983</v>
      </c>
      <c r="G481" s="130" t="s">
        <v>969</v>
      </c>
      <c r="H481" s="131">
        <v>8</v>
      </c>
      <c r="I481" s="132"/>
      <c r="J481" s="133">
        <f>ROUND(I481*H481,1)</f>
        <v>0</v>
      </c>
      <c r="K481" s="129" t="s">
        <v>134</v>
      </c>
      <c r="L481" s="32"/>
      <c r="M481" s="134" t="s">
        <v>1</v>
      </c>
      <c r="N481" s="135" t="s">
        <v>42</v>
      </c>
      <c r="P481" s="136">
        <f>O481*H481</f>
        <v>0</v>
      </c>
      <c r="Q481" s="136">
        <v>0</v>
      </c>
      <c r="R481" s="136">
        <f>Q481*H481</f>
        <v>0</v>
      </c>
      <c r="S481" s="136">
        <v>0</v>
      </c>
      <c r="T481" s="137">
        <f>S481*H481</f>
        <v>0</v>
      </c>
      <c r="AR481" s="138" t="s">
        <v>984</v>
      </c>
      <c r="AT481" s="138" t="s">
        <v>130</v>
      </c>
      <c r="AU481" s="138" t="s">
        <v>84</v>
      </c>
      <c r="AY481" s="17" t="s">
        <v>128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7" t="s">
        <v>82</v>
      </c>
      <c r="BK481" s="139">
        <f>ROUND(I481*H481,1)</f>
        <v>0</v>
      </c>
      <c r="BL481" s="17" t="s">
        <v>984</v>
      </c>
      <c r="BM481" s="138" t="s">
        <v>985</v>
      </c>
    </row>
    <row r="482" spans="2:65" s="12" customFormat="1" ht="11.25">
      <c r="B482" s="140"/>
      <c r="D482" s="141" t="s">
        <v>137</v>
      </c>
      <c r="E482" s="142" t="s">
        <v>1</v>
      </c>
      <c r="F482" s="143" t="s">
        <v>986</v>
      </c>
      <c r="H482" s="144">
        <v>8</v>
      </c>
      <c r="I482" s="145"/>
      <c r="L482" s="140"/>
      <c r="M482" s="146"/>
      <c r="T482" s="147"/>
      <c r="AT482" s="142" t="s">
        <v>137</v>
      </c>
      <c r="AU482" s="142" t="s">
        <v>84</v>
      </c>
      <c r="AV482" s="12" t="s">
        <v>84</v>
      </c>
      <c r="AW482" s="12" t="s">
        <v>32</v>
      </c>
      <c r="AX482" s="12" t="s">
        <v>82</v>
      </c>
      <c r="AY482" s="142" t="s">
        <v>128</v>
      </c>
    </row>
    <row r="483" spans="2:65" s="11" customFormat="1" ht="22.9" customHeight="1">
      <c r="B483" s="115"/>
      <c r="D483" s="116" t="s">
        <v>76</v>
      </c>
      <c r="E483" s="125" t="s">
        <v>987</v>
      </c>
      <c r="F483" s="125" t="s">
        <v>988</v>
      </c>
      <c r="I483" s="118"/>
      <c r="J483" s="126">
        <f>BK483</f>
        <v>0</v>
      </c>
      <c r="L483" s="115"/>
      <c r="M483" s="120"/>
      <c r="P483" s="121">
        <f>SUM(P484:P488)</f>
        <v>0</v>
      </c>
      <c r="R483" s="121">
        <f>SUM(R484:R488)</f>
        <v>0</v>
      </c>
      <c r="T483" s="122">
        <f>SUM(T484:T488)</f>
        <v>0</v>
      </c>
      <c r="AR483" s="116" t="s">
        <v>84</v>
      </c>
      <c r="AT483" s="123" t="s">
        <v>76</v>
      </c>
      <c r="AU483" s="123" t="s">
        <v>82</v>
      </c>
      <c r="AY483" s="116" t="s">
        <v>128</v>
      </c>
      <c r="BK483" s="124">
        <f>SUM(BK484:BK488)</f>
        <v>0</v>
      </c>
    </row>
    <row r="484" spans="2:65" s="1" customFormat="1" ht="24.2" customHeight="1">
      <c r="B484" s="32"/>
      <c r="C484" s="127" t="s">
        <v>989</v>
      </c>
      <c r="D484" s="127" t="s">
        <v>130</v>
      </c>
      <c r="E484" s="128" t="s">
        <v>990</v>
      </c>
      <c r="F484" s="129" t="s">
        <v>991</v>
      </c>
      <c r="G484" s="130" t="s">
        <v>133</v>
      </c>
      <c r="H484" s="131">
        <v>18.36</v>
      </c>
      <c r="I484" s="132"/>
      <c r="J484" s="133">
        <f>ROUND(I484*H484,1)</f>
        <v>0</v>
      </c>
      <c r="K484" s="129" t="s">
        <v>1</v>
      </c>
      <c r="L484" s="32"/>
      <c r="M484" s="134" t="s">
        <v>1</v>
      </c>
      <c r="N484" s="135" t="s">
        <v>42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202</v>
      </c>
      <c r="AT484" s="138" t="s">
        <v>130</v>
      </c>
      <c r="AU484" s="138" t="s">
        <v>84</v>
      </c>
      <c r="AY484" s="17" t="s">
        <v>128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7" t="s">
        <v>82</v>
      </c>
      <c r="BK484" s="139">
        <f>ROUND(I484*H484,1)</f>
        <v>0</v>
      </c>
      <c r="BL484" s="17" t="s">
        <v>202</v>
      </c>
      <c r="BM484" s="138" t="s">
        <v>992</v>
      </c>
    </row>
    <row r="485" spans="2:65" s="1" customFormat="1" ht="78">
      <c r="B485" s="32"/>
      <c r="D485" s="141" t="s">
        <v>564</v>
      </c>
      <c r="F485" s="178" t="s">
        <v>993</v>
      </c>
      <c r="I485" s="179"/>
      <c r="L485" s="32"/>
      <c r="M485" s="180"/>
      <c r="T485" s="56"/>
      <c r="AT485" s="17" t="s">
        <v>564</v>
      </c>
      <c r="AU485" s="17" t="s">
        <v>84</v>
      </c>
    </row>
    <row r="486" spans="2:65" s="12" customFormat="1" ht="11.25">
      <c r="B486" s="140"/>
      <c r="D486" s="141" t="s">
        <v>137</v>
      </c>
      <c r="E486" s="142" t="s">
        <v>1</v>
      </c>
      <c r="F486" s="143" t="s">
        <v>520</v>
      </c>
      <c r="H486" s="144">
        <v>11.16</v>
      </c>
      <c r="I486" s="145"/>
      <c r="L486" s="140"/>
      <c r="M486" s="146"/>
      <c r="T486" s="147"/>
      <c r="AT486" s="142" t="s">
        <v>137</v>
      </c>
      <c r="AU486" s="142" t="s">
        <v>84</v>
      </c>
      <c r="AV486" s="12" t="s">
        <v>84</v>
      </c>
      <c r="AW486" s="12" t="s">
        <v>32</v>
      </c>
      <c r="AX486" s="12" t="s">
        <v>77</v>
      </c>
      <c r="AY486" s="142" t="s">
        <v>128</v>
      </c>
    </row>
    <row r="487" spans="2:65" s="12" customFormat="1" ht="11.25">
      <c r="B487" s="140"/>
      <c r="D487" s="141" t="s">
        <v>137</v>
      </c>
      <c r="E487" s="142" t="s">
        <v>1</v>
      </c>
      <c r="F487" s="143" t="s">
        <v>515</v>
      </c>
      <c r="H487" s="144">
        <v>7.2</v>
      </c>
      <c r="I487" s="145"/>
      <c r="L487" s="140"/>
      <c r="M487" s="146"/>
      <c r="T487" s="147"/>
      <c r="AT487" s="142" t="s">
        <v>137</v>
      </c>
      <c r="AU487" s="142" t="s">
        <v>84</v>
      </c>
      <c r="AV487" s="12" t="s">
        <v>84</v>
      </c>
      <c r="AW487" s="12" t="s">
        <v>32</v>
      </c>
      <c r="AX487" s="12" t="s">
        <v>77</v>
      </c>
      <c r="AY487" s="142" t="s">
        <v>128</v>
      </c>
    </row>
    <row r="488" spans="2:65" s="13" customFormat="1" ht="11.25">
      <c r="B488" s="158"/>
      <c r="D488" s="141" t="s">
        <v>137</v>
      </c>
      <c r="E488" s="159" t="s">
        <v>1</v>
      </c>
      <c r="F488" s="160" t="s">
        <v>286</v>
      </c>
      <c r="H488" s="161">
        <v>18.36</v>
      </c>
      <c r="I488" s="162"/>
      <c r="L488" s="158"/>
      <c r="M488" s="163"/>
      <c r="T488" s="164"/>
      <c r="AT488" s="159" t="s">
        <v>137</v>
      </c>
      <c r="AU488" s="159" t="s">
        <v>84</v>
      </c>
      <c r="AV488" s="13" t="s">
        <v>135</v>
      </c>
      <c r="AW488" s="13" t="s">
        <v>32</v>
      </c>
      <c r="AX488" s="13" t="s">
        <v>82</v>
      </c>
      <c r="AY488" s="159" t="s">
        <v>128</v>
      </c>
    </row>
    <row r="489" spans="2:65" s="11" customFormat="1" ht="25.9" customHeight="1">
      <c r="B489" s="115"/>
      <c r="D489" s="116" t="s">
        <v>76</v>
      </c>
      <c r="E489" s="117" t="s">
        <v>994</v>
      </c>
      <c r="F489" s="117" t="s">
        <v>995</v>
      </c>
      <c r="I489" s="118"/>
      <c r="J489" s="119">
        <f>BK489</f>
        <v>0</v>
      </c>
      <c r="L489" s="115"/>
      <c r="M489" s="120"/>
      <c r="P489" s="121">
        <f>SUM(P490:P504)</f>
        <v>0</v>
      </c>
      <c r="R489" s="121">
        <f>SUM(R490:R504)</f>
        <v>0</v>
      </c>
      <c r="T489" s="122">
        <f>SUM(T490:T504)</f>
        <v>0</v>
      </c>
      <c r="AR489" s="116" t="s">
        <v>151</v>
      </c>
      <c r="AT489" s="123" t="s">
        <v>76</v>
      </c>
      <c r="AU489" s="123" t="s">
        <v>77</v>
      </c>
      <c r="AY489" s="116" t="s">
        <v>128</v>
      </c>
      <c r="BK489" s="124">
        <f>SUM(BK490:BK504)</f>
        <v>0</v>
      </c>
    </row>
    <row r="490" spans="2:65" s="1" customFormat="1" ht="16.5" customHeight="1">
      <c r="B490" s="32"/>
      <c r="C490" s="127" t="s">
        <v>996</v>
      </c>
      <c r="D490" s="127" t="s">
        <v>130</v>
      </c>
      <c r="E490" s="128" t="s">
        <v>997</v>
      </c>
      <c r="F490" s="129" t="s">
        <v>998</v>
      </c>
      <c r="G490" s="130" t="s">
        <v>999</v>
      </c>
      <c r="H490" s="131">
        <v>1</v>
      </c>
      <c r="I490" s="132"/>
      <c r="J490" s="133">
        <f>ROUND(I490*H490,1)</f>
        <v>0</v>
      </c>
      <c r="K490" s="129" t="s">
        <v>134</v>
      </c>
      <c r="L490" s="32"/>
      <c r="M490" s="134" t="s">
        <v>1</v>
      </c>
      <c r="N490" s="135" t="s">
        <v>42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1000</v>
      </c>
      <c r="AT490" s="138" t="s">
        <v>130</v>
      </c>
      <c r="AU490" s="138" t="s">
        <v>82</v>
      </c>
      <c r="AY490" s="17" t="s">
        <v>128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82</v>
      </c>
      <c r="BK490" s="139">
        <f>ROUND(I490*H490,1)</f>
        <v>0</v>
      </c>
      <c r="BL490" s="17" t="s">
        <v>1000</v>
      </c>
      <c r="BM490" s="138" t="s">
        <v>1001</v>
      </c>
    </row>
    <row r="491" spans="2:65" s="1" customFormat="1" ht="19.5">
      <c r="B491" s="32"/>
      <c r="D491" s="141" t="s">
        <v>564</v>
      </c>
      <c r="F491" s="178" t="s">
        <v>1002</v>
      </c>
      <c r="I491" s="179"/>
      <c r="L491" s="32"/>
      <c r="M491" s="180"/>
      <c r="T491" s="56"/>
      <c r="AT491" s="17" t="s">
        <v>564</v>
      </c>
      <c r="AU491" s="17" t="s">
        <v>82</v>
      </c>
    </row>
    <row r="492" spans="2:65" s="1" customFormat="1" ht="16.5" customHeight="1">
      <c r="B492" s="32"/>
      <c r="C492" s="127" t="s">
        <v>1003</v>
      </c>
      <c r="D492" s="127" t="s">
        <v>130</v>
      </c>
      <c r="E492" s="128" t="s">
        <v>1004</v>
      </c>
      <c r="F492" s="129" t="s">
        <v>1005</v>
      </c>
      <c r="G492" s="130" t="s">
        <v>999</v>
      </c>
      <c r="H492" s="131">
        <v>1</v>
      </c>
      <c r="I492" s="132"/>
      <c r="J492" s="133">
        <f>ROUND(I492*H492,1)</f>
        <v>0</v>
      </c>
      <c r="K492" s="129" t="s">
        <v>134</v>
      </c>
      <c r="L492" s="32"/>
      <c r="M492" s="134" t="s">
        <v>1</v>
      </c>
      <c r="N492" s="135" t="s">
        <v>42</v>
      </c>
      <c r="P492" s="136">
        <f>O492*H492</f>
        <v>0</v>
      </c>
      <c r="Q492" s="136">
        <v>0</v>
      </c>
      <c r="R492" s="136">
        <f>Q492*H492</f>
        <v>0</v>
      </c>
      <c r="S492" s="136">
        <v>0</v>
      </c>
      <c r="T492" s="137">
        <f>S492*H492</f>
        <v>0</v>
      </c>
      <c r="AR492" s="138" t="s">
        <v>1000</v>
      </c>
      <c r="AT492" s="138" t="s">
        <v>130</v>
      </c>
      <c r="AU492" s="138" t="s">
        <v>82</v>
      </c>
      <c r="AY492" s="17" t="s">
        <v>128</v>
      </c>
      <c r="BE492" s="139">
        <f>IF(N492="základní",J492,0)</f>
        <v>0</v>
      </c>
      <c r="BF492" s="139">
        <f>IF(N492="snížená",J492,0)</f>
        <v>0</v>
      </c>
      <c r="BG492" s="139">
        <f>IF(N492="zákl. přenesená",J492,0)</f>
        <v>0</v>
      </c>
      <c r="BH492" s="139">
        <f>IF(N492="sníž. přenesená",J492,0)</f>
        <v>0</v>
      </c>
      <c r="BI492" s="139">
        <f>IF(N492="nulová",J492,0)</f>
        <v>0</v>
      </c>
      <c r="BJ492" s="17" t="s">
        <v>82</v>
      </c>
      <c r="BK492" s="139">
        <f>ROUND(I492*H492,1)</f>
        <v>0</v>
      </c>
      <c r="BL492" s="17" t="s">
        <v>1000</v>
      </c>
      <c r="BM492" s="138" t="s">
        <v>1006</v>
      </c>
    </row>
    <row r="493" spans="2:65" s="1" customFormat="1" ht="29.25">
      <c r="B493" s="32"/>
      <c r="D493" s="141" t="s">
        <v>564</v>
      </c>
      <c r="F493" s="178" t="s">
        <v>1007</v>
      </c>
      <c r="I493" s="179"/>
      <c r="L493" s="32"/>
      <c r="M493" s="180"/>
      <c r="T493" s="56"/>
      <c r="AT493" s="17" t="s">
        <v>564</v>
      </c>
      <c r="AU493" s="17" t="s">
        <v>82</v>
      </c>
    </row>
    <row r="494" spans="2:65" s="1" customFormat="1" ht="16.5" customHeight="1">
      <c r="B494" s="32"/>
      <c r="C494" s="127" t="s">
        <v>1008</v>
      </c>
      <c r="D494" s="127" t="s">
        <v>130</v>
      </c>
      <c r="E494" s="128" t="s">
        <v>1009</v>
      </c>
      <c r="F494" s="129" t="s">
        <v>1010</v>
      </c>
      <c r="G494" s="130" t="s">
        <v>999</v>
      </c>
      <c r="H494" s="131">
        <v>1</v>
      </c>
      <c r="I494" s="132"/>
      <c r="J494" s="133">
        <f>ROUND(I494*H494,1)</f>
        <v>0</v>
      </c>
      <c r="K494" s="129" t="s">
        <v>134</v>
      </c>
      <c r="L494" s="32"/>
      <c r="M494" s="134" t="s">
        <v>1</v>
      </c>
      <c r="N494" s="135" t="s">
        <v>42</v>
      </c>
      <c r="P494" s="136">
        <f>O494*H494</f>
        <v>0</v>
      </c>
      <c r="Q494" s="136">
        <v>0</v>
      </c>
      <c r="R494" s="136">
        <f>Q494*H494</f>
        <v>0</v>
      </c>
      <c r="S494" s="136">
        <v>0</v>
      </c>
      <c r="T494" s="137">
        <f>S494*H494</f>
        <v>0</v>
      </c>
      <c r="AR494" s="138" t="s">
        <v>1000</v>
      </c>
      <c r="AT494" s="138" t="s">
        <v>130</v>
      </c>
      <c r="AU494" s="138" t="s">
        <v>82</v>
      </c>
      <c r="AY494" s="17" t="s">
        <v>128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7" t="s">
        <v>82</v>
      </c>
      <c r="BK494" s="139">
        <f>ROUND(I494*H494,1)</f>
        <v>0</v>
      </c>
      <c r="BL494" s="17" t="s">
        <v>1000</v>
      </c>
      <c r="BM494" s="138" t="s">
        <v>1011</v>
      </c>
    </row>
    <row r="495" spans="2:65" s="1" customFormat="1" ht="29.25">
      <c r="B495" s="32"/>
      <c r="D495" s="141" t="s">
        <v>564</v>
      </c>
      <c r="F495" s="178" t="s">
        <v>1012</v>
      </c>
      <c r="I495" s="179"/>
      <c r="L495" s="32"/>
      <c r="M495" s="180"/>
      <c r="T495" s="56"/>
      <c r="AT495" s="17" t="s">
        <v>564</v>
      </c>
      <c r="AU495" s="17" t="s">
        <v>82</v>
      </c>
    </row>
    <row r="496" spans="2:65" s="12" customFormat="1" ht="11.25">
      <c r="B496" s="140"/>
      <c r="D496" s="141" t="s">
        <v>137</v>
      </c>
      <c r="E496" s="142" t="s">
        <v>1</v>
      </c>
      <c r="F496" s="143" t="s">
        <v>82</v>
      </c>
      <c r="H496" s="144">
        <v>1</v>
      </c>
      <c r="I496" s="145"/>
      <c r="L496" s="140"/>
      <c r="M496" s="146"/>
      <c r="T496" s="147"/>
      <c r="AT496" s="142" t="s">
        <v>137</v>
      </c>
      <c r="AU496" s="142" t="s">
        <v>82</v>
      </c>
      <c r="AV496" s="12" t="s">
        <v>84</v>
      </c>
      <c r="AW496" s="12" t="s">
        <v>32</v>
      </c>
      <c r="AX496" s="12" t="s">
        <v>82</v>
      </c>
      <c r="AY496" s="142" t="s">
        <v>128</v>
      </c>
    </row>
    <row r="497" spans="2:65" s="1" customFormat="1" ht="16.5" customHeight="1">
      <c r="B497" s="32"/>
      <c r="C497" s="127" t="s">
        <v>1013</v>
      </c>
      <c r="D497" s="127" t="s">
        <v>130</v>
      </c>
      <c r="E497" s="128" t="s">
        <v>1014</v>
      </c>
      <c r="F497" s="129" t="s">
        <v>1015</v>
      </c>
      <c r="G497" s="130" t="s">
        <v>999</v>
      </c>
      <c r="H497" s="131">
        <v>1</v>
      </c>
      <c r="I497" s="132"/>
      <c r="J497" s="133">
        <f>ROUND(I497*H497,1)</f>
        <v>0</v>
      </c>
      <c r="K497" s="129" t="s">
        <v>134</v>
      </c>
      <c r="L497" s="32"/>
      <c r="M497" s="134" t="s">
        <v>1</v>
      </c>
      <c r="N497" s="135" t="s">
        <v>42</v>
      </c>
      <c r="P497" s="136">
        <f>O497*H497</f>
        <v>0</v>
      </c>
      <c r="Q497" s="136">
        <v>0</v>
      </c>
      <c r="R497" s="136">
        <f>Q497*H497</f>
        <v>0</v>
      </c>
      <c r="S497" s="136">
        <v>0</v>
      </c>
      <c r="T497" s="137">
        <f>S497*H497</f>
        <v>0</v>
      </c>
      <c r="AR497" s="138" t="s">
        <v>1000</v>
      </c>
      <c r="AT497" s="138" t="s">
        <v>130</v>
      </c>
      <c r="AU497" s="138" t="s">
        <v>82</v>
      </c>
      <c r="AY497" s="17" t="s">
        <v>128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82</v>
      </c>
      <c r="BK497" s="139">
        <f>ROUND(I497*H497,1)</f>
        <v>0</v>
      </c>
      <c r="BL497" s="17" t="s">
        <v>1000</v>
      </c>
      <c r="BM497" s="138" t="s">
        <v>1016</v>
      </c>
    </row>
    <row r="498" spans="2:65" s="1" customFormat="1" ht="19.5">
      <c r="B498" s="32"/>
      <c r="D498" s="141" t="s">
        <v>564</v>
      </c>
      <c r="F498" s="178" t="s">
        <v>1017</v>
      </c>
      <c r="I498" s="179"/>
      <c r="L498" s="32"/>
      <c r="M498" s="180"/>
      <c r="T498" s="56"/>
      <c r="AT498" s="17" t="s">
        <v>564</v>
      </c>
      <c r="AU498" s="17" t="s">
        <v>82</v>
      </c>
    </row>
    <row r="499" spans="2:65" s="1" customFormat="1" ht="16.5" customHeight="1">
      <c r="B499" s="32"/>
      <c r="C499" s="127" t="s">
        <v>1018</v>
      </c>
      <c r="D499" s="127" t="s">
        <v>130</v>
      </c>
      <c r="E499" s="128" t="s">
        <v>1019</v>
      </c>
      <c r="F499" s="129" t="s">
        <v>1020</v>
      </c>
      <c r="G499" s="130" t="s">
        <v>999</v>
      </c>
      <c r="H499" s="131">
        <v>1</v>
      </c>
      <c r="I499" s="132"/>
      <c r="J499" s="133">
        <f>ROUND(I499*H499,1)</f>
        <v>0</v>
      </c>
      <c r="K499" s="129" t="s">
        <v>134</v>
      </c>
      <c r="L499" s="32"/>
      <c r="M499" s="134" t="s">
        <v>1</v>
      </c>
      <c r="N499" s="135" t="s">
        <v>42</v>
      </c>
      <c r="P499" s="136">
        <f>O499*H499</f>
        <v>0</v>
      </c>
      <c r="Q499" s="136">
        <v>0</v>
      </c>
      <c r="R499" s="136">
        <f>Q499*H499</f>
        <v>0</v>
      </c>
      <c r="S499" s="136">
        <v>0</v>
      </c>
      <c r="T499" s="137">
        <f>S499*H499</f>
        <v>0</v>
      </c>
      <c r="AR499" s="138" t="s">
        <v>1000</v>
      </c>
      <c r="AT499" s="138" t="s">
        <v>130</v>
      </c>
      <c r="AU499" s="138" t="s">
        <v>82</v>
      </c>
      <c r="AY499" s="17" t="s">
        <v>128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82</v>
      </c>
      <c r="BK499" s="139">
        <f>ROUND(I499*H499,1)</f>
        <v>0</v>
      </c>
      <c r="BL499" s="17" t="s">
        <v>1000</v>
      </c>
      <c r="BM499" s="138" t="s">
        <v>1021</v>
      </c>
    </row>
    <row r="500" spans="2:65" s="1" customFormat="1" ht="29.25">
      <c r="B500" s="32"/>
      <c r="D500" s="141" t="s">
        <v>564</v>
      </c>
      <c r="F500" s="178" t="s">
        <v>1022</v>
      </c>
      <c r="I500" s="179"/>
      <c r="L500" s="32"/>
      <c r="M500" s="180"/>
      <c r="T500" s="56"/>
      <c r="AT500" s="17" t="s">
        <v>564</v>
      </c>
      <c r="AU500" s="17" t="s">
        <v>82</v>
      </c>
    </row>
    <row r="501" spans="2:65" s="1" customFormat="1" ht="16.5" customHeight="1">
      <c r="B501" s="32"/>
      <c r="C501" s="127" t="s">
        <v>1023</v>
      </c>
      <c r="D501" s="127" t="s">
        <v>130</v>
      </c>
      <c r="E501" s="128" t="s">
        <v>1024</v>
      </c>
      <c r="F501" s="129" t="s">
        <v>1025</v>
      </c>
      <c r="G501" s="130" t="s">
        <v>999</v>
      </c>
      <c r="H501" s="131">
        <v>1</v>
      </c>
      <c r="I501" s="132"/>
      <c r="J501" s="133">
        <f>ROUND(I501*H501,1)</f>
        <v>0</v>
      </c>
      <c r="K501" s="129" t="s">
        <v>134</v>
      </c>
      <c r="L501" s="32"/>
      <c r="M501" s="134" t="s">
        <v>1</v>
      </c>
      <c r="N501" s="135" t="s">
        <v>42</v>
      </c>
      <c r="P501" s="136">
        <f>O501*H501</f>
        <v>0</v>
      </c>
      <c r="Q501" s="136">
        <v>0</v>
      </c>
      <c r="R501" s="136">
        <f>Q501*H501</f>
        <v>0</v>
      </c>
      <c r="S501" s="136">
        <v>0</v>
      </c>
      <c r="T501" s="137">
        <f>S501*H501</f>
        <v>0</v>
      </c>
      <c r="AR501" s="138" t="s">
        <v>1000</v>
      </c>
      <c r="AT501" s="138" t="s">
        <v>130</v>
      </c>
      <c r="AU501" s="138" t="s">
        <v>82</v>
      </c>
      <c r="AY501" s="17" t="s">
        <v>128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82</v>
      </c>
      <c r="BK501" s="139">
        <f>ROUND(I501*H501,1)</f>
        <v>0</v>
      </c>
      <c r="BL501" s="17" t="s">
        <v>1000</v>
      </c>
      <c r="BM501" s="138" t="s">
        <v>1026</v>
      </c>
    </row>
    <row r="502" spans="2:65" s="1" customFormat="1" ht="58.5">
      <c r="B502" s="32"/>
      <c r="D502" s="141" t="s">
        <v>564</v>
      </c>
      <c r="F502" s="178" t="s">
        <v>1027</v>
      </c>
      <c r="I502" s="179"/>
      <c r="L502" s="32"/>
      <c r="M502" s="180"/>
      <c r="T502" s="56"/>
      <c r="AT502" s="17" t="s">
        <v>564</v>
      </c>
      <c r="AU502" s="17" t="s">
        <v>82</v>
      </c>
    </row>
    <row r="503" spans="2:65" s="1" customFormat="1" ht="16.5" customHeight="1">
      <c r="B503" s="32"/>
      <c r="C503" s="127" t="s">
        <v>1028</v>
      </c>
      <c r="D503" s="127" t="s">
        <v>130</v>
      </c>
      <c r="E503" s="128" t="s">
        <v>1029</v>
      </c>
      <c r="F503" s="129" t="s">
        <v>1030</v>
      </c>
      <c r="G503" s="130" t="s">
        <v>999</v>
      </c>
      <c r="H503" s="131">
        <v>1</v>
      </c>
      <c r="I503" s="132"/>
      <c r="J503" s="133">
        <f>ROUND(I503*H503,1)</f>
        <v>0</v>
      </c>
      <c r="K503" s="129" t="s">
        <v>134</v>
      </c>
      <c r="L503" s="32"/>
      <c r="M503" s="134" t="s">
        <v>1</v>
      </c>
      <c r="N503" s="135" t="s">
        <v>42</v>
      </c>
      <c r="P503" s="136">
        <f>O503*H503</f>
        <v>0</v>
      </c>
      <c r="Q503" s="136">
        <v>0</v>
      </c>
      <c r="R503" s="136">
        <f>Q503*H503</f>
        <v>0</v>
      </c>
      <c r="S503" s="136">
        <v>0</v>
      </c>
      <c r="T503" s="137">
        <f>S503*H503</f>
        <v>0</v>
      </c>
      <c r="AR503" s="138" t="s">
        <v>1000</v>
      </c>
      <c r="AT503" s="138" t="s">
        <v>130</v>
      </c>
      <c r="AU503" s="138" t="s">
        <v>82</v>
      </c>
      <c r="AY503" s="17" t="s">
        <v>128</v>
      </c>
      <c r="BE503" s="139">
        <f>IF(N503="základní",J503,0)</f>
        <v>0</v>
      </c>
      <c r="BF503" s="139">
        <f>IF(N503="snížená",J503,0)</f>
        <v>0</v>
      </c>
      <c r="BG503" s="139">
        <f>IF(N503="zákl. přenesená",J503,0)</f>
        <v>0</v>
      </c>
      <c r="BH503" s="139">
        <f>IF(N503="sníž. přenesená",J503,0)</f>
        <v>0</v>
      </c>
      <c r="BI503" s="139">
        <f>IF(N503="nulová",J503,0)</f>
        <v>0</v>
      </c>
      <c r="BJ503" s="17" t="s">
        <v>82</v>
      </c>
      <c r="BK503" s="139">
        <f>ROUND(I503*H503,1)</f>
        <v>0</v>
      </c>
      <c r="BL503" s="17" t="s">
        <v>1000</v>
      </c>
      <c r="BM503" s="138" t="s">
        <v>1031</v>
      </c>
    </row>
    <row r="504" spans="2:65" s="1" customFormat="1" ht="19.5">
      <c r="B504" s="32"/>
      <c r="D504" s="141" t="s">
        <v>564</v>
      </c>
      <c r="F504" s="178" t="s">
        <v>1032</v>
      </c>
      <c r="I504" s="179"/>
      <c r="L504" s="32"/>
      <c r="M504" s="181"/>
      <c r="N504" s="182"/>
      <c r="O504" s="182"/>
      <c r="P504" s="182"/>
      <c r="Q504" s="182"/>
      <c r="R504" s="182"/>
      <c r="S504" s="182"/>
      <c r="T504" s="183"/>
      <c r="AT504" s="17" t="s">
        <v>564</v>
      </c>
      <c r="AU504" s="17" t="s">
        <v>82</v>
      </c>
    </row>
    <row r="505" spans="2:65" s="1" customFormat="1" ht="6.95" customHeight="1">
      <c r="B505" s="44"/>
      <c r="C505" s="45"/>
      <c r="D505" s="45"/>
      <c r="E505" s="45"/>
      <c r="F505" s="45"/>
      <c r="G505" s="45"/>
      <c r="H505" s="45"/>
      <c r="I505" s="45"/>
      <c r="J505" s="45"/>
      <c r="K505" s="45"/>
      <c r="L505" s="32"/>
    </row>
  </sheetData>
  <sheetProtection algorithmName="SHA-512" hashValue="hpeA5dlG33yXD1OPCm9lWWpZdGGxOqzWdUo2GvpuCKmndpSpoBuSr99kdFxYSc2zUouhrPa4fgAaCgkoO6rlIg==" saltValue="bH/L+oROU2rNWrYMXPFnkoSMlhVhWKpSXQY1nVVZyf8yI8MkMKXpkBtkC6KueTF5zEP/kHlLRAZniHs/Vk2jlg==" spinCount="100000" sheet="1" objects="1" scenarios="1" formatColumns="0" formatRows="0" autoFilter="0"/>
  <autoFilter ref="C132:K504" xr:uid="{00000000-0009-0000-0000-000001000000}"/>
  <mergeCells count="6">
    <mergeCell ref="L2:V2"/>
    <mergeCell ref="E7:H7"/>
    <mergeCell ref="E16:H16"/>
    <mergeCell ref="E25:H25"/>
    <mergeCell ref="E85:H85"/>
    <mergeCell ref="E125:H12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ZATEPLENI-LSHK-JSDH - PD ...</vt:lpstr>
      <vt:lpstr>'Rekapitulace stavby'!Názvy_tisku</vt:lpstr>
      <vt:lpstr>'ZATEPLENI-LSHK-JSDH - PD ...'!Názvy_tisku</vt:lpstr>
      <vt:lpstr>'Rekapitulace stavby'!Oblast_tisku</vt:lpstr>
      <vt:lpstr>'ZATEPLENI-LSHK-JSDH - PD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ST\STM</dc:creator>
  <cp:lastModifiedBy>S M</cp:lastModifiedBy>
  <dcterms:created xsi:type="dcterms:W3CDTF">2025-03-13T15:20:55Z</dcterms:created>
  <dcterms:modified xsi:type="dcterms:W3CDTF">2025-03-13T15:23:10Z</dcterms:modified>
</cp:coreProperties>
</file>